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550" windowHeight="8865"/>
  </bookViews>
  <sheets>
    <sheet name="结果汇总" sheetId="7" r:id="rId1"/>
    <sheet name="旋风分离器设计" sheetId="1" r:id="rId2"/>
    <sheet name="分离效率" sheetId="4" r:id="rId3"/>
    <sheet name="材料体积与重量" sheetId="5" r:id="rId4"/>
    <sheet name="吊耳" sheetId="6" r:id="rId5"/>
  </sheets>
  <calcPr calcId="145621"/>
</workbook>
</file>

<file path=xl/calcChain.xml><?xml version="1.0" encoding="utf-8"?>
<calcChain xmlns="http://schemas.openxmlformats.org/spreadsheetml/2006/main">
  <c r="E19" i="7" l="1"/>
  <c r="E12" i="7"/>
  <c r="E10" i="7"/>
  <c r="E9" i="7"/>
  <c r="E8" i="7"/>
  <c r="E7" i="7"/>
  <c r="E6" i="7"/>
  <c r="E5" i="7"/>
  <c r="E4" i="7"/>
  <c r="E3" i="7"/>
  <c r="E18" i="7"/>
  <c r="E17" i="7"/>
  <c r="E16" i="7"/>
  <c r="E20" i="7" s="1"/>
  <c r="E13" i="7"/>
  <c r="E14" i="7"/>
  <c r="F14" i="6" l="1"/>
  <c r="F7" i="6"/>
  <c r="F6" i="6"/>
  <c r="F10" i="6"/>
  <c r="F12" i="6" s="1"/>
  <c r="F16" i="1"/>
  <c r="F30" i="1"/>
  <c r="G27" i="1"/>
  <c r="F27" i="1"/>
  <c r="F25" i="1"/>
  <c r="F24" i="1"/>
  <c r="F22" i="1"/>
  <c r="F20" i="1"/>
  <c r="F9" i="1" l="1"/>
  <c r="F26" i="5" l="1"/>
  <c r="F19" i="5"/>
  <c r="F18" i="5"/>
  <c r="F22" i="5" s="1"/>
  <c r="F13" i="5"/>
  <c r="F12" i="5"/>
  <c r="F32" i="5"/>
  <c r="F5" i="5"/>
  <c r="F4" i="5"/>
  <c r="F35" i="5" s="1"/>
  <c r="F29" i="5" l="1"/>
  <c r="F36" i="5" s="1"/>
  <c r="F28" i="5"/>
  <c r="F7" i="5"/>
  <c r="F24" i="5"/>
  <c r="F48" i="5" l="1"/>
  <c r="F8" i="5"/>
  <c r="F10" i="5" s="1"/>
  <c r="F34" i="5"/>
  <c r="F21" i="5"/>
  <c r="G12" i="1"/>
  <c r="G8" i="1"/>
  <c r="F37" i="5" l="1"/>
  <c r="F57" i="5"/>
  <c r="F45" i="5"/>
  <c r="F49" i="5"/>
  <c r="F23" i="5"/>
  <c r="F47" i="5"/>
  <c r="F9" i="5"/>
  <c r="F59" i="5"/>
  <c r="F14" i="5"/>
  <c r="F30" i="5"/>
  <c r="G18" i="1"/>
  <c r="G23" i="1"/>
  <c r="G19" i="1"/>
  <c r="G20" i="1"/>
  <c r="G6" i="1"/>
  <c r="G7" i="1" s="1"/>
  <c r="G22" i="1"/>
  <c r="G24" i="1" s="1"/>
  <c r="G25" i="1" s="1"/>
  <c r="F16" i="5" l="1"/>
  <c r="F40" i="5" s="1"/>
  <c r="F42" i="5" s="1"/>
  <c r="F46" i="5"/>
  <c r="G21" i="1"/>
  <c r="F50" i="5" l="1"/>
  <c r="F52" i="5" s="1"/>
  <c r="F54" i="5" s="1"/>
  <c r="F62" i="5" s="1"/>
  <c r="F4" i="6" s="1"/>
  <c r="F13" i="6" s="1"/>
  <c r="G30" i="1"/>
  <c r="G31" i="1" s="1"/>
  <c r="G3" i="4"/>
  <c r="C5" i="4" l="1"/>
  <c r="D5" i="4" s="1"/>
  <c r="F5" i="4" s="1"/>
  <c r="C4" i="4"/>
  <c r="D4" i="4" s="1"/>
  <c r="F4" i="4" s="1"/>
  <c r="C3" i="4"/>
  <c r="D3" i="4" s="1"/>
  <c r="F3" i="4" s="1"/>
  <c r="F6" i="4" l="1"/>
  <c r="F6" i="1"/>
  <c r="F14" i="1" l="1"/>
  <c r="F8" i="1"/>
  <c r="F12" i="1"/>
  <c r="F17" i="1" l="1"/>
  <c r="F15" i="1"/>
  <c r="F13" i="1"/>
  <c r="F10" i="1"/>
  <c r="F11" i="1"/>
  <c r="F18" i="1" l="1"/>
  <c r="F21" i="1" s="1"/>
  <c r="F31" i="1"/>
</calcChain>
</file>

<file path=xl/sharedStrings.xml><?xml version="1.0" encoding="utf-8"?>
<sst xmlns="http://schemas.openxmlformats.org/spreadsheetml/2006/main" count="475" uniqueCount="311">
  <si>
    <r>
      <rPr>
        <sz val="12"/>
        <color theme="1"/>
        <rFont val="宋体"/>
        <family val="3"/>
        <charset val="134"/>
      </rPr>
      <t>序号</t>
    </r>
  </si>
  <si>
    <r>
      <rPr>
        <sz val="12"/>
        <color theme="1"/>
        <rFont val="宋体"/>
        <family val="3"/>
        <charset val="134"/>
      </rPr>
      <t>名称</t>
    </r>
  </si>
  <si>
    <r>
      <rPr>
        <sz val="12"/>
        <color theme="1"/>
        <rFont val="宋体"/>
        <family val="3"/>
        <charset val="134"/>
      </rPr>
      <t>符号</t>
    </r>
  </si>
  <si>
    <r>
      <rPr>
        <sz val="12"/>
        <color theme="1"/>
        <rFont val="宋体"/>
        <family val="3"/>
        <charset val="134"/>
      </rPr>
      <t>单位</t>
    </r>
  </si>
  <si>
    <r>
      <rPr>
        <sz val="12"/>
        <color theme="1"/>
        <rFont val="宋体"/>
        <family val="3"/>
        <charset val="134"/>
      </rPr>
      <t>计算公式</t>
    </r>
  </si>
  <si>
    <r>
      <rPr>
        <sz val="12"/>
        <color theme="1"/>
        <rFont val="宋体"/>
        <family val="3"/>
        <charset val="134"/>
      </rPr>
      <t>设计数值</t>
    </r>
  </si>
  <si>
    <r>
      <rPr>
        <sz val="12"/>
        <color theme="1"/>
        <rFont val="宋体"/>
        <family val="3"/>
        <charset val="134"/>
      </rPr>
      <t>备注</t>
    </r>
  </si>
  <si>
    <r>
      <rPr>
        <sz val="12"/>
        <color theme="1"/>
        <rFont val="宋体"/>
        <family val="3"/>
        <charset val="134"/>
      </rPr>
      <t>标准状况下的体积流量</t>
    </r>
  </si>
  <si>
    <r>
      <rPr>
        <sz val="12"/>
        <rFont val="Times New Roman"/>
        <family val="1"/>
      </rPr>
      <t>Nm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/h</t>
    </r>
  </si>
  <si>
    <r>
      <rPr>
        <sz val="12"/>
        <color theme="1"/>
        <rFont val="宋体"/>
        <family val="3"/>
        <charset val="134"/>
      </rPr>
      <t>给定</t>
    </r>
  </si>
  <si>
    <r>
      <rPr>
        <sz val="12"/>
        <color theme="1"/>
        <rFont val="宋体"/>
        <family val="3"/>
        <charset val="134"/>
      </rPr>
      <t>入口设定温度</t>
    </r>
  </si>
  <si>
    <t>t</t>
  </si>
  <si>
    <r>
      <rPr>
        <sz val="12"/>
        <rFont val="宋体"/>
        <family val="3"/>
        <charset val="134"/>
      </rPr>
      <t>℃</t>
    </r>
  </si>
  <si>
    <r>
      <rPr>
        <sz val="12"/>
        <color theme="1"/>
        <rFont val="宋体"/>
        <family val="3"/>
        <charset val="134"/>
      </rPr>
      <t>入口温度下的体积流量</t>
    </r>
  </si>
  <si>
    <t>q</t>
  </si>
  <si>
    <r>
      <rPr>
        <sz val="12"/>
        <color theme="1"/>
        <rFont val="宋体"/>
        <family val="3"/>
        <charset val="134"/>
      </rPr>
      <t>旋风分离器入口气速</t>
    </r>
  </si>
  <si>
    <t>m/s</t>
  </si>
  <si>
    <r>
      <rPr>
        <sz val="12"/>
        <color theme="1"/>
        <rFont val="宋体"/>
        <family val="3"/>
        <charset val="134"/>
      </rPr>
      <t>取用</t>
    </r>
  </si>
  <si>
    <r>
      <rPr>
        <sz val="12"/>
        <color theme="1"/>
        <rFont val="宋体"/>
        <family val="3"/>
        <charset val="134"/>
      </rPr>
      <t>入口面积</t>
    </r>
  </si>
  <si>
    <t>A</t>
  </si>
  <si>
    <r>
      <rPr>
        <sz val="12"/>
        <color theme="1"/>
        <rFont val="Times New Roman"/>
        <family val="1"/>
      </rPr>
      <t>m</t>
    </r>
    <r>
      <rPr>
        <vertAlign val="superscript"/>
        <sz val="12"/>
        <color theme="1"/>
        <rFont val="Times New Roman"/>
        <family val="1"/>
      </rPr>
      <t>2</t>
    </r>
  </si>
  <si>
    <r>
      <rPr>
        <sz val="12"/>
        <color theme="1"/>
        <rFont val="宋体"/>
        <family val="3"/>
        <charset val="134"/>
      </rPr>
      <t>旋风分离器直径</t>
    </r>
  </si>
  <si>
    <t>m</t>
  </si>
  <si>
    <r>
      <rPr>
        <sz val="12"/>
        <color theme="1"/>
        <rFont val="宋体"/>
        <family val="3"/>
        <charset val="134"/>
      </rPr>
      <t>入口高</t>
    </r>
  </si>
  <si>
    <t>a</t>
  </si>
  <si>
    <r>
      <rPr>
        <sz val="12"/>
        <color theme="1"/>
        <rFont val="宋体"/>
        <family val="3"/>
        <charset val="134"/>
      </rPr>
      <t>入口宽</t>
    </r>
  </si>
  <si>
    <t>b</t>
  </si>
  <si>
    <r>
      <rPr>
        <sz val="12"/>
        <color theme="1"/>
        <rFont val="宋体"/>
        <family val="3"/>
        <charset val="134"/>
      </rPr>
      <t>入口当量直径</t>
    </r>
  </si>
  <si>
    <t>D</t>
  </si>
  <si>
    <r>
      <rPr>
        <sz val="12"/>
        <color theme="1"/>
        <rFont val="宋体"/>
        <family val="3"/>
        <charset val="134"/>
      </rPr>
      <t>排气管直径</t>
    </r>
  </si>
  <si>
    <r>
      <rPr>
        <sz val="12"/>
        <color theme="1"/>
        <rFont val="宋体"/>
        <family val="3"/>
        <charset val="134"/>
      </rPr>
      <t>排气管插入深度</t>
    </r>
  </si>
  <si>
    <r>
      <rPr>
        <sz val="12"/>
        <color theme="1"/>
        <rFont val="宋体"/>
        <family val="3"/>
        <charset val="134"/>
      </rPr>
      <t>旋风分离器筒体高</t>
    </r>
  </si>
  <si>
    <t>h</t>
  </si>
  <si>
    <r>
      <rPr>
        <sz val="12"/>
        <color theme="1"/>
        <rFont val="宋体"/>
        <family val="3"/>
        <charset val="134"/>
      </rPr>
      <t>旋风分离器总高</t>
    </r>
  </si>
  <si>
    <t>H</t>
  </si>
  <si>
    <r>
      <rPr>
        <sz val="12"/>
        <color theme="1"/>
        <rFont val="宋体"/>
        <family val="3"/>
        <charset val="134"/>
      </rPr>
      <t>阻力系数</t>
    </r>
  </si>
  <si>
    <t>ζ</t>
  </si>
  <si>
    <r>
      <rPr>
        <sz val="12"/>
        <color theme="1"/>
        <rFont val="Times New Roman"/>
        <family val="1"/>
      </rPr>
      <t>kg/m</t>
    </r>
    <r>
      <rPr>
        <vertAlign val="superscript"/>
        <sz val="12"/>
        <color theme="1"/>
        <rFont val="Times New Roman"/>
        <family val="1"/>
      </rPr>
      <t>3</t>
    </r>
  </si>
  <si>
    <r>
      <rPr>
        <sz val="12"/>
        <color theme="1"/>
        <rFont val="宋体"/>
        <family val="3"/>
        <charset val="134"/>
      </rPr>
      <t>压降</t>
    </r>
  </si>
  <si>
    <t>Δp</t>
  </si>
  <si>
    <t>Pa</t>
  </si>
  <si>
    <r>
      <t>a=α×D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>=0.44D</t>
    </r>
    <r>
      <rPr>
        <vertAlign val="subscript"/>
        <sz val="12"/>
        <color theme="1"/>
        <rFont val="Times New Roman"/>
        <family val="1"/>
      </rPr>
      <t>0</t>
    </r>
    <phoneticPr fontId="9" type="noConversion"/>
  </si>
  <si>
    <r>
      <t>b=β×D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>=0.21D</t>
    </r>
    <r>
      <rPr>
        <vertAlign val="subscript"/>
        <sz val="12"/>
        <color theme="1"/>
        <rFont val="Times New Roman"/>
        <family val="1"/>
      </rPr>
      <t>0</t>
    </r>
    <phoneticPr fontId="9" type="noConversion"/>
  </si>
  <si>
    <r>
      <t>kg/Nm</t>
    </r>
    <r>
      <rPr>
        <vertAlign val="superscript"/>
        <sz val="12"/>
        <color theme="1"/>
        <rFont val="Times New Roman"/>
        <family val="1"/>
      </rPr>
      <t>3</t>
    </r>
    <phoneticPr fontId="9" type="noConversion"/>
  </si>
  <si>
    <t>旋风分离器计算表</t>
    <phoneticPr fontId="9" type="noConversion"/>
  </si>
  <si>
    <t>沉降速度</t>
    <phoneticPr fontId="9" type="noConversion"/>
  </si>
  <si>
    <r>
      <t>v</t>
    </r>
    <r>
      <rPr>
        <vertAlign val="subscript"/>
        <sz val="12"/>
        <color theme="1"/>
        <rFont val="Times New Roman"/>
        <family val="1"/>
      </rPr>
      <t>s</t>
    </r>
    <phoneticPr fontId="9" type="noConversion"/>
  </si>
  <si>
    <t>工作温度下气体密度</t>
    <phoneticPr fontId="9" type="noConversion"/>
  </si>
  <si>
    <t>标况下气体密度</t>
    <phoneticPr fontId="9" type="noConversion"/>
  </si>
  <si>
    <t>-</t>
    <phoneticPr fontId="9" type="noConversion"/>
  </si>
  <si>
    <t>ω</t>
    <phoneticPr fontId="9" type="noConversion"/>
  </si>
  <si>
    <r>
      <t>q</t>
    </r>
    <r>
      <rPr>
        <vertAlign val="subscript"/>
        <sz val="12"/>
        <color theme="1"/>
        <rFont val="Times New Roman"/>
        <family val="1"/>
      </rPr>
      <t>0</t>
    </r>
  </si>
  <si>
    <r>
      <t>D</t>
    </r>
    <r>
      <rPr>
        <vertAlign val="subscript"/>
        <sz val="12"/>
        <color theme="1"/>
        <rFont val="Times New Roman"/>
        <family val="1"/>
      </rPr>
      <t>0</t>
    </r>
  </si>
  <si>
    <r>
      <t>D</t>
    </r>
    <r>
      <rPr>
        <vertAlign val="subscript"/>
        <sz val="12"/>
        <color theme="1"/>
        <rFont val="Times New Roman"/>
        <family val="1"/>
      </rPr>
      <t>e</t>
    </r>
  </si>
  <si>
    <r>
      <t>h</t>
    </r>
    <r>
      <rPr>
        <vertAlign val="subscript"/>
        <sz val="12"/>
        <color theme="1"/>
        <rFont val="Times New Roman"/>
        <family val="1"/>
      </rPr>
      <t>c</t>
    </r>
  </si>
  <si>
    <r>
      <t>D</t>
    </r>
    <r>
      <rPr>
        <vertAlign val="subscript"/>
        <sz val="12"/>
        <color theme="1"/>
        <rFont val="Times New Roman"/>
        <family val="1"/>
      </rPr>
      <t>2</t>
    </r>
  </si>
  <si>
    <r>
      <t>ρ</t>
    </r>
    <r>
      <rPr>
        <vertAlign val="subscript"/>
        <sz val="12"/>
        <color theme="1"/>
        <rFont val="Times New Roman"/>
        <family val="1"/>
      </rPr>
      <t>g0</t>
    </r>
  </si>
  <si>
    <r>
      <t>ρ</t>
    </r>
    <r>
      <rPr>
        <vertAlign val="subscript"/>
        <sz val="12"/>
        <color theme="1"/>
        <rFont val="Times New Roman"/>
        <family val="1"/>
      </rPr>
      <t>g</t>
    </r>
    <phoneticPr fontId="9" type="noConversion"/>
  </si>
  <si>
    <t>工作温度下固体密度</t>
    <phoneticPr fontId="9" type="noConversion"/>
  </si>
  <si>
    <r>
      <t>ρ</t>
    </r>
    <r>
      <rPr>
        <vertAlign val="subscript"/>
        <sz val="12"/>
        <color theme="1"/>
        <rFont val="Times New Roman"/>
        <family val="1"/>
      </rPr>
      <t>p</t>
    </r>
    <phoneticPr fontId="9" type="noConversion"/>
  </si>
  <si>
    <t>Nc</t>
    <phoneticPr fontId="9" type="noConversion"/>
  </si>
  <si>
    <r>
      <t>v</t>
    </r>
    <r>
      <rPr>
        <vertAlign val="subscript"/>
        <sz val="12"/>
        <color theme="1"/>
        <rFont val="Times New Roman"/>
        <family val="1"/>
      </rPr>
      <t>i</t>
    </r>
    <phoneticPr fontId="9" type="noConversion"/>
  </si>
  <si>
    <r>
      <rPr>
        <sz val="12"/>
        <color theme="1"/>
        <rFont val="宋体"/>
        <family val="3"/>
        <charset val="134"/>
      </rPr>
      <t>一般可取入口速度为</t>
    </r>
    <r>
      <rPr>
        <sz val="12"/>
        <color theme="1"/>
        <rFont val="Times New Roman"/>
        <family val="1"/>
      </rPr>
      <t>15~35m/s</t>
    </r>
    <phoneticPr fontId="9" type="noConversion"/>
  </si>
  <si>
    <r>
      <rPr>
        <sz val="12"/>
        <color theme="1"/>
        <rFont val="宋体"/>
        <family val="3"/>
        <charset val="134"/>
      </rPr>
      <t>一般取</t>
    </r>
    <r>
      <rPr>
        <sz val="12"/>
        <color theme="1"/>
        <rFont val="Times New Roman"/>
        <family val="1"/>
      </rPr>
      <t>D</t>
    </r>
    <r>
      <rPr>
        <vertAlign val="subscript"/>
        <sz val="12"/>
        <color theme="1"/>
        <rFont val="Times New Roman"/>
        <family val="1"/>
      </rPr>
      <t>e</t>
    </r>
    <r>
      <rPr>
        <sz val="12"/>
        <color theme="1"/>
        <rFont val="Times New Roman"/>
        <family val="1"/>
      </rPr>
      <t>/D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>=0.3~0.5</t>
    </r>
    <r>
      <rPr>
        <sz val="12"/>
        <color theme="1"/>
        <rFont val="宋体"/>
        <family val="3"/>
        <charset val="134"/>
      </rPr>
      <t>；</t>
    </r>
    <r>
      <rPr>
        <sz val="12"/>
        <color theme="1"/>
        <rFont val="Times New Roman"/>
        <family val="1"/>
      </rPr>
      <t>P506</t>
    </r>
    <phoneticPr fontId="9" type="noConversion"/>
  </si>
  <si>
    <r>
      <rPr>
        <sz val="12"/>
        <color theme="1"/>
        <rFont val="宋体"/>
        <family val="3"/>
        <charset val="134"/>
      </rPr>
      <t>标准切向进口，</t>
    </r>
    <r>
      <rPr>
        <sz val="12"/>
        <color theme="1"/>
        <rFont val="Times New Roman"/>
        <family val="1"/>
      </rPr>
      <t>K=16</t>
    </r>
    <r>
      <rPr>
        <sz val="12"/>
        <color theme="1"/>
        <rFont val="宋体"/>
        <family val="3"/>
        <charset val="134"/>
      </rPr>
      <t>；</t>
    </r>
    <r>
      <rPr>
        <sz val="12"/>
        <color theme="1"/>
        <rFont val="Times New Roman"/>
        <family val="1"/>
      </rPr>
      <t>P518</t>
    </r>
    <phoneticPr fontId="9" type="noConversion"/>
  </si>
  <si>
    <r>
      <t>v</t>
    </r>
    <r>
      <rPr>
        <vertAlign val="subscript"/>
        <sz val="12"/>
        <color theme="1"/>
        <rFont val="Times New Roman"/>
        <family val="1"/>
      </rPr>
      <t>i</t>
    </r>
    <r>
      <rPr>
        <sz val="12"/>
        <color theme="1"/>
        <rFont val="宋体"/>
        <family val="3"/>
        <charset val="134"/>
      </rPr>
      <t>＜</t>
    </r>
    <r>
      <rPr>
        <sz val="12"/>
        <color theme="1"/>
        <rFont val="Times New Roman"/>
        <family val="1"/>
      </rPr>
      <t>v</t>
    </r>
    <r>
      <rPr>
        <vertAlign val="subscript"/>
        <sz val="12"/>
        <color theme="1"/>
        <rFont val="Times New Roman"/>
        <family val="1"/>
      </rPr>
      <t>s</t>
    </r>
    <r>
      <rPr>
        <sz val="12"/>
        <color theme="1"/>
        <rFont val="宋体"/>
        <family val="3"/>
        <charset val="134"/>
      </rPr>
      <t>，可排除再夹带的可能性</t>
    </r>
    <phoneticPr fontId="9" type="noConversion"/>
  </si>
  <si>
    <t>-</t>
    <phoneticPr fontId="9" type="noConversion"/>
  </si>
  <si>
    <t>切割直径</t>
    <phoneticPr fontId="9" type="noConversion"/>
  </si>
  <si>
    <r>
      <t>d</t>
    </r>
    <r>
      <rPr>
        <vertAlign val="subscript"/>
        <sz val="12"/>
        <color theme="1"/>
        <rFont val="Times New Roman"/>
        <family val="1"/>
      </rPr>
      <t>50</t>
    </r>
    <phoneticPr fontId="9" type="noConversion"/>
  </si>
  <si>
    <t>μm</t>
    <phoneticPr fontId="9" type="noConversion"/>
  </si>
  <si>
    <t>μ</t>
    <phoneticPr fontId="9" type="noConversion"/>
  </si>
  <si>
    <r>
      <rPr>
        <sz val="12"/>
        <color theme="1"/>
        <rFont val="宋体"/>
        <family val="3"/>
        <charset val="134"/>
      </rPr>
      <t>要求≤</t>
    </r>
    <r>
      <rPr>
        <sz val="12"/>
        <color theme="1"/>
        <rFont val="Times New Roman"/>
        <family val="1"/>
      </rPr>
      <t>500Pa</t>
    </r>
    <phoneticPr fontId="9" type="noConversion"/>
  </si>
  <si>
    <r>
      <rPr>
        <sz val="12"/>
        <color theme="1"/>
        <rFont val="宋体"/>
        <family val="3"/>
        <charset val="134"/>
      </rPr>
      <t>速度分布指数</t>
    </r>
    <r>
      <rPr>
        <sz val="12"/>
        <color theme="1"/>
        <rFont val="Times New Roman"/>
        <family val="1"/>
      </rPr>
      <t xml:space="preserve"> n=0.5</t>
    </r>
    <phoneticPr fontId="9" type="noConversion"/>
  </si>
  <si>
    <r>
      <t>d</t>
    </r>
    <r>
      <rPr>
        <vertAlign val="subscript"/>
        <sz val="12"/>
        <color theme="1"/>
        <rFont val="Times New Roman"/>
        <family val="1"/>
      </rPr>
      <t>p</t>
    </r>
    <phoneticPr fontId="9" type="noConversion"/>
  </si>
  <si>
    <t>颗粒直径</t>
    <phoneticPr fontId="9" type="noConversion"/>
  </si>
  <si>
    <r>
      <t>η</t>
    </r>
    <r>
      <rPr>
        <vertAlign val="subscript"/>
        <sz val="12"/>
        <color theme="1"/>
        <rFont val="Times New Roman"/>
        <family val="1"/>
      </rPr>
      <t>i</t>
    </r>
    <phoneticPr fontId="9" type="noConversion"/>
  </si>
  <si>
    <t>%</t>
    <phoneticPr fontId="9" type="noConversion"/>
  </si>
  <si>
    <r>
      <t>q=q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>×(t+273)/273</t>
    </r>
  </si>
  <si>
    <r>
      <t>A=q/v</t>
    </r>
    <r>
      <rPr>
        <vertAlign val="subscript"/>
        <sz val="12"/>
        <color theme="1"/>
        <rFont val="Times New Roman"/>
        <family val="1"/>
      </rPr>
      <t>i</t>
    </r>
    <r>
      <rPr>
        <sz val="12"/>
        <color theme="1"/>
        <rFont val="Times New Roman"/>
        <family val="1"/>
      </rPr>
      <t>=a×b</t>
    </r>
    <phoneticPr fontId="9" type="noConversion"/>
  </si>
  <si>
    <r>
      <t>D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>=[q/(Nαβv</t>
    </r>
    <r>
      <rPr>
        <vertAlign val="subscript"/>
        <sz val="12"/>
        <color theme="1"/>
        <rFont val="Times New Roman"/>
        <family val="1"/>
      </rPr>
      <t>i</t>
    </r>
    <r>
      <rPr>
        <sz val="12"/>
        <color theme="1"/>
        <rFont val="Times New Roman"/>
        <family val="1"/>
      </rPr>
      <t>)]</t>
    </r>
    <r>
      <rPr>
        <vertAlign val="superscript"/>
        <sz val="12"/>
        <color theme="1"/>
        <rFont val="Times New Roman"/>
        <family val="1"/>
      </rPr>
      <t>1/2</t>
    </r>
  </si>
  <si>
    <r>
      <t>D=2(A/3.14159)</t>
    </r>
    <r>
      <rPr>
        <vertAlign val="superscript"/>
        <sz val="12"/>
        <color theme="1"/>
        <rFont val="Times New Roman"/>
        <family val="1"/>
      </rPr>
      <t>1/2</t>
    </r>
  </si>
  <si>
    <r>
      <t>D</t>
    </r>
    <r>
      <rPr>
        <vertAlign val="subscript"/>
        <sz val="12"/>
        <color theme="1"/>
        <rFont val="Times New Roman"/>
        <family val="1"/>
      </rPr>
      <t>e</t>
    </r>
    <r>
      <rPr>
        <sz val="12"/>
        <color theme="1"/>
        <rFont val="Times New Roman"/>
        <family val="1"/>
      </rPr>
      <t>=0.4D</t>
    </r>
    <r>
      <rPr>
        <vertAlign val="subscript"/>
        <sz val="12"/>
        <color theme="1"/>
        <rFont val="Times New Roman"/>
        <family val="1"/>
      </rPr>
      <t>0</t>
    </r>
    <phoneticPr fontId="9" type="noConversion"/>
  </si>
  <si>
    <r>
      <t>h</t>
    </r>
    <r>
      <rPr>
        <vertAlign val="subscript"/>
        <sz val="12"/>
        <color theme="1"/>
        <rFont val="Times New Roman"/>
        <family val="1"/>
      </rPr>
      <t>c</t>
    </r>
    <r>
      <rPr>
        <sz val="12"/>
        <rFont val="Times New Roman"/>
        <family val="1"/>
      </rPr>
      <t>=0.5D</t>
    </r>
    <r>
      <rPr>
        <vertAlign val="subscript"/>
        <sz val="12"/>
        <rFont val="Times New Roman"/>
        <family val="1"/>
      </rPr>
      <t>0</t>
    </r>
  </si>
  <si>
    <r>
      <t>h=1.4D</t>
    </r>
    <r>
      <rPr>
        <vertAlign val="subscript"/>
        <sz val="12"/>
        <rFont val="Times New Roman"/>
        <family val="1"/>
      </rPr>
      <t>0</t>
    </r>
  </si>
  <si>
    <r>
      <t>D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=0.4D</t>
    </r>
    <r>
      <rPr>
        <vertAlign val="subscript"/>
        <sz val="12"/>
        <rFont val="Times New Roman"/>
        <family val="1"/>
      </rPr>
      <t>0</t>
    </r>
  </si>
  <si>
    <r>
      <t>ζ=Kab/D</t>
    </r>
    <r>
      <rPr>
        <vertAlign val="subscript"/>
        <sz val="12"/>
        <color theme="1"/>
        <rFont val="Times New Roman"/>
        <family val="1"/>
      </rPr>
      <t>e</t>
    </r>
    <r>
      <rPr>
        <vertAlign val="superscript"/>
        <sz val="12"/>
        <color theme="1"/>
        <rFont val="Times New Roman"/>
        <family val="1"/>
      </rPr>
      <t>2</t>
    </r>
  </si>
  <si>
    <r>
      <t>ρ</t>
    </r>
    <r>
      <rPr>
        <vertAlign val="subscript"/>
        <sz val="12"/>
        <color theme="1"/>
        <rFont val="Times New Roman"/>
        <family val="1"/>
      </rPr>
      <t>g</t>
    </r>
    <r>
      <rPr>
        <sz val="12"/>
        <color theme="1"/>
        <rFont val="Times New Roman"/>
        <family val="1"/>
      </rPr>
      <t>=ρ</t>
    </r>
    <r>
      <rPr>
        <vertAlign val="subscript"/>
        <sz val="12"/>
        <color theme="1"/>
        <rFont val="Times New Roman"/>
        <family val="1"/>
      </rPr>
      <t>g0</t>
    </r>
    <r>
      <rPr>
        <sz val="12"/>
        <color theme="1"/>
        <rFont val="Times New Roman"/>
        <family val="1"/>
      </rPr>
      <t>×273/(t+273)</t>
    </r>
  </si>
  <si>
    <r>
      <t>Δp=ζv</t>
    </r>
    <r>
      <rPr>
        <vertAlign val="subscript"/>
        <sz val="12"/>
        <color theme="1"/>
        <rFont val="Times New Roman"/>
        <family val="1"/>
      </rPr>
      <t>i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/2×ρ</t>
    </r>
    <r>
      <rPr>
        <vertAlign val="subscript"/>
        <sz val="12"/>
        <color theme="1"/>
        <rFont val="Times New Roman"/>
        <family val="1"/>
      </rPr>
      <t>g</t>
    </r>
    <phoneticPr fontId="9" type="noConversion"/>
  </si>
  <si>
    <r>
      <t>[4g</t>
    </r>
    <r>
      <rPr>
        <i/>
        <sz val="12"/>
        <color theme="1"/>
        <rFont val="Times New Roman"/>
        <family val="1"/>
      </rPr>
      <t>μ</t>
    </r>
    <r>
      <rPr>
        <sz val="12"/>
        <color theme="1"/>
        <rFont val="Times New Roman"/>
        <family val="1"/>
      </rPr>
      <t>(ρ</t>
    </r>
    <r>
      <rPr>
        <vertAlign val="subscript"/>
        <sz val="12"/>
        <color theme="1"/>
        <rFont val="Times New Roman"/>
        <family val="1"/>
      </rPr>
      <t>p</t>
    </r>
    <r>
      <rPr>
        <sz val="12"/>
        <color theme="1"/>
        <rFont val="Times New Roman"/>
        <family val="1"/>
      </rPr>
      <t>-ρ</t>
    </r>
    <r>
      <rPr>
        <vertAlign val="subscript"/>
        <sz val="12"/>
        <color theme="1"/>
        <rFont val="Times New Roman"/>
        <family val="1"/>
      </rPr>
      <t>g</t>
    </r>
    <r>
      <rPr>
        <sz val="12"/>
        <color theme="1"/>
        <rFont val="Times New Roman"/>
        <family val="1"/>
      </rPr>
      <t>)/3ρ</t>
    </r>
    <r>
      <rPr>
        <vertAlign val="subscript"/>
        <sz val="12"/>
        <color theme="1"/>
        <rFont val="Times New Roman"/>
        <family val="1"/>
      </rPr>
      <t>g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]</t>
    </r>
    <r>
      <rPr>
        <vertAlign val="superscript"/>
        <sz val="12"/>
        <color theme="1"/>
        <rFont val="Times New Roman"/>
        <family val="1"/>
      </rPr>
      <t>1/3</t>
    </r>
    <phoneticPr fontId="9" type="noConversion"/>
  </si>
  <si>
    <r>
      <t>2.991ω[(b/D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>)</t>
    </r>
    <r>
      <rPr>
        <vertAlign val="superscript"/>
        <sz val="12"/>
        <color theme="1"/>
        <rFont val="Times New Roman"/>
        <family val="1"/>
      </rPr>
      <t>0.4</t>
    </r>
    <r>
      <rPr>
        <sz val="12"/>
        <color theme="1"/>
        <rFont val="Times New Roman"/>
        <family val="1"/>
      </rPr>
      <t>/(1-b/D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>)</t>
    </r>
    <r>
      <rPr>
        <vertAlign val="superscript"/>
        <sz val="12"/>
        <color theme="1"/>
        <rFont val="Times New Roman"/>
        <family val="1"/>
      </rPr>
      <t>1/3</t>
    </r>
    <r>
      <rPr>
        <sz val="12"/>
        <color theme="1"/>
        <rFont val="Times New Roman"/>
        <family val="1"/>
      </rPr>
      <t>]D</t>
    </r>
    <r>
      <rPr>
        <vertAlign val="subscript"/>
        <sz val="12"/>
        <color theme="1"/>
        <rFont val="Times New Roman"/>
        <family val="1"/>
      </rPr>
      <t>0</t>
    </r>
    <r>
      <rPr>
        <vertAlign val="superscript"/>
        <sz val="12"/>
        <color theme="1"/>
        <rFont val="Times New Roman"/>
        <family val="1"/>
      </rPr>
      <t>0.067</t>
    </r>
    <r>
      <rPr>
        <sz val="12"/>
        <color theme="1"/>
        <rFont val="Times New Roman"/>
        <family val="1"/>
      </rPr>
      <t>v</t>
    </r>
    <r>
      <rPr>
        <vertAlign val="subscript"/>
        <sz val="12"/>
        <color theme="1"/>
        <rFont val="Times New Roman"/>
        <family val="1"/>
      </rPr>
      <t>i</t>
    </r>
    <r>
      <rPr>
        <vertAlign val="superscript"/>
        <sz val="12"/>
        <color theme="1"/>
        <rFont val="Times New Roman"/>
        <family val="1"/>
      </rPr>
      <t>2/3</t>
    </r>
    <phoneticPr fontId="9" type="noConversion"/>
  </si>
  <si>
    <r>
      <t>10</t>
    </r>
    <r>
      <rPr>
        <vertAlign val="superscript"/>
        <sz val="12"/>
        <color theme="1"/>
        <rFont val="Times New Roman"/>
        <family val="1"/>
      </rPr>
      <t>6</t>
    </r>
    <r>
      <rPr>
        <sz val="12"/>
        <color theme="1"/>
        <rFont val="Times New Roman"/>
        <family val="1"/>
      </rPr>
      <t>×[9μb/[2πN</t>
    </r>
    <r>
      <rPr>
        <vertAlign val="subscript"/>
        <sz val="12"/>
        <color theme="1"/>
        <rFont val="Times New Roman"/>
        <family val="1"/>
      </rPr>
      <t>c</t>
    </r>
    <r>
      <rPr>
        <sz val="12"/>
        <color theme="1"/>
        <rFont val="Times New Roman"/>
        <family val="1"/>
      </rPr>
      <t>v</t>
    </r>
    <r>
      <rPr>
        <vertAlign val="subscript"/>
        <sz val="12"/>
        <color theme="1"/>
        <rFont val="Times New Roman"/>
        <family val="1"/>
      </rPr>
      <t>i</t>
    </r>
    <r>
      <rPr>
        <sz val="12"/>
        <color theme="1"/>
        <rFont val="Times New Roman"/>
        <family val="1"/>
      </rPr>
      <t>(ρ</t>
    </r>
    <r>
      <rPr>
        <vertAlign val="subscript"/>
        <sz val="12"/>
        <color theme="1"/>
        <rFont val="Times New Roman"/>
        <family val="1"/>
      </rPr>
      <t>p</t>
    </r>
    <r>
      <rPr>
        <sz val="12"/>
        <color theme="1"/>
        <rFont val="Times New Roman"/>
        <family val="1"/>
      </rPr>
      <t>-ρ</t>
    </r>
    <r>
      <rPr>
        <vertAlign val="subscript"/>
        <sz val="12"/>
        <color theme="1"/>
        <rFont val="Times New Roman"/>
        <family val="1"/>
      </rPr>
      <t>g</t>
    </r>
    <r>
      <rPr>
        <sz val="12"/>
        <color theme="1"/>
        <rFont val="Times New Roman"/>
        <family val="1"/>
      </rPr>
      <t>)]]</t>
    </r>
    <r>
      <rPr>
        <vertAlign val="superscript"/>
        <sz val="12"/>
        <color theme="1"/>
        <rFont val="Times New Roman"/>
        <family val="1"/>
      </rPr>
      <t>0.5</t>
    </r>
    <phoneticPr fontId="9" type="noConversion"/>
  </si>
  <si>
    <r>
      <rPr>
        <sz val="12"/>
        <color theme="1"/>
        <rFont val="宋体"/>
        <family val="3"/>
        <charset val="134"/>
      </rPr>
      <t>给定</t>
    </r>
    <phoneticPr fontId="9" type="noConversion"/>
  </si>
  <si>
    <t>n</t>
    <phoneticPr fontId="9" type="noConversion"/>
  </si>
  <si>
    <r>
      <rPr>
        <sz val="12"/>
        <color theme="1"/>
        <rFont val="宋体"/>
        <family val="3"/>
        <charset val="134"/>
      </rPr>
      <t>速度分布指数</t>
    </r>
    <r>
      <rPr>
        <sz val="12"/>
        <color theme="1"/>
        <rFont val="Times New Roman"/>
        <family val="1"/>
      </rPr>
      <t xml:space="preserve"> </t>
    </r>
    <phoneticPr fontId="9" type="noConversion"/>
  </si>
  <si>
    <r>
      <t>d</t>
    </r>
    <r>
      <rPr>
        <vertAlign val="subscript"/>
        <sz val="12"/>
        <color theme="1"/>
        <rFont val="Times New Roman"/>
        <family val="1"/>
      </rPr>
      <t>p</t>
    </r>
    <r>
      <rPr>
        <sz val="12"/>
        <color theme="1"/>
        <rFont val="Times New Roman"/>
        <family val="1"/>
      </rPr>
      <t>/d</t>
    </r>
    <r>
      <rPr>
        <vertAlign val="subscript"/>
        <sz val="12"/>
        <color theme="1"/>
        <rFont val="Times New Roman"/>
        <family val="1"/>
      </rPr>
      <t>50</t>
    </r>
    <phoneticPr fontId="9" type="noConversion"/>
  </si>
  <si>
    <t>颗粒分级效率计算中间值</t>
    <phoneticPr fontId="9" type="noConversion"/>
  </si>
  <si>
    <r>
      <rPr>
        <sz val="12"/>
        <color theme="1"/>
        <rFont val="宋体"/>
        <family val="3"/>
        <charset val="134"/>
      </rPr>
      <t>颗粒分级效率计算中间值</t>
    </r>
    <r>
      <rPr>
        <sz val="12"/>
        <color theme="1"/>
        <rFont val="Times New Roman"/>
        <family val="1"/>
      </rPr>
      <t>d</t>
    </r>
    <r>
      <rPr>
        <vertAlign val="subscript"/>
        <sz val="12"/>
        <color theme="1"/>
        <rFont val="Times New Roman"/>
        <family val="1"/>
      </rPr>
      <t>p</t>
    </r>
    <r>
      <rPr>
        <sz val="12"/>
        <color theme="1"/>
        <rFont val="Times New Roman"/>
        <family val="1"/>
      </rPr>
      <t>/d</t>
    </r>
    <r>
      <rPr>
        <vertAlign val="subscript"/>
        <sz val="12"/>
        <color theme="1"/>
        <rFont val="Times New Roman"/>
        <family val="1"/>
      </rPr>
      <t>50</t>
    </r>
    <phoneticPr fontId="9" type="noConversion"/>
  </si>
  <si>
    <r>
      <rPr>
        <sz val="12"/>
        <color theme="1"/>
        <rFont val="宋体"/>
        <family val="3"/>
        <charset val="134"/>
      </rPr>
      <t>平均分离效率</t>
    </r>
    <r>
      <rPr>
        <sz val="12"/>
        <color theme="1"/>
        <rFont val="Times New Roman"/>
        <family val="1"/>
      </rPr>
      <t>η</t>
    </r>
    <phoneticPr fontId="9" type="noConversion"/>
  </si>
  <si>
    <r>
      <rPr>
        <sz val="12"/>
        <color theme="1"/>
        <rFont val="宋体"/>
        <family val="3"/>
        <charset val="134"/>
      </rPr>
      <t>分级效率</t>
    </r>
    <r>
      <rPr>
        <sz val="12"/>
        <color theme="1"/>
        <rFont val="Times New Roman"/>
        <family val="1"/>
      </rPr>
      <t>η</t>
    </r>
    <r>
      <rPr>
        <vertAlign val="subscript"/>
        <sz val="12"/>
        <color theme="1"/>
        <rFont val="Times New Roman"/>
        <family val="1"/>
      </rPr>
      <t>i</t>
    </r>
    <phoneticPr fontId="9" type="noConversion"/>
  </si>
  <si>
    <r>
      <rPr>
        <sz val="12"/>
        <color theme="1"/>
        <rFont val="宋体"/>
        <family val="3"/>
        <charset val="134"/>
      </rPr>
      <t>重量份额</t>
    </r>
    <r>
      <rPr>
        <sz val="12"/>
        <color theme="1"/>
        <rFont val="Times New Roman"/>
        <family val="1"/>
      </rPr>
      <t>x</t>
    </r>
    <r>
      <rPr>
        <vertAlign val="subscript"/>
        <sz val="12"/>
        <color theme="1"/>
        <rFont val="Times New Roman"/>
        <family val="1"/>
      </rPr>
      <t>i</t>
    </r>
    <phoneticPr fontId="9" type="noConversion"/>
  </si>
  <si>
    <r>
      <t>η</t>
    </r>
    <r>
      <rPr>
        <vertAlign val="subscript"/>
        <sz val="12"/>
        <color theme="1"/>
        <rFont val="Times New Roman"/>
        <family val="1"/>
      </rPr>
      <t>i</t>
    </r>
    <r>
      <rPr>
        <sz val="12"/>
        <color theme="1"/>
        <rFont val="Times New Roman"/>
        <family val="1"/>
      </rPr>
      <t>x</t>
    </r>
    <r>
      <rPr>
        <vertAlign val="subscript"/>
        <sz val="12"/>
        <color theme="1"/>
        <rFont val="Times New Roman"/>
        <family val="1"/>
      </rPr>
      <t>i</t>
    </r>
    <phoneticPr fontId="9" type="noConversion"/>
  </si>
  <si>
    <r>
      <rPr>
        <sz val="12"/>
        <color theme="1"/>
        <rFont val="宋体"/>
        <family val="3"/>
        <charset val="134"/>
      </rPr>
      <t>切割直径</t>
    </r>
    <r>
      <rPr>
        <sz val="12"/>
        <color theme="1"/>
        <rFont val="Times New Roman"/>
        <family val="1"/>
      </rPr>
      <t>d</t>
    </r>
    <r>
      <rPr>
        <vertAlign val="subscript"/>
        <sz val="12"/>
        <color theme="1"/>
        <rFont val="Times New Roman"/>
        <family val="1"/>
      </rPr>
      <t>50</t>
    </r>
    <phoneticPr fontId="9" type="noConversion"/>
  </si>
  <si>
    <r>
      <rPr>
        <sz val="12"/>
        <color theme="1"/>
        <rFont val="宋体"/>
        <family val="3"/>
        <charset val="134"/>
      </rPr>
      <t>颗粒直径</t>
    </r>
    <r>
      <rPr>
        <sz val="12"/>
        <color theme="1"/>
        <rFont val="Times New Roman"/>
        <family val="1"/>
      </rPr>
      <t>(</t>
    </r>
    <r>
      <rPr>
        <sz val="12"/>
        <color theme="1"/>
        <rFont val="宋体"/>
        <family val="3"/>
        <charset val="134"/>
      </rPr>
      <t>平均</t>
    </r>
    <r>
      <rPr>
        <sz val="12"/>
        <color theme="1"/>
        <rFont val="Times New Roman"/>
        <family val="1"/>
      </rPr>
      <t>)d</t>
    </r>
    <r>
      <rPr>
        <vertAlign val="subscript"/>
        <sz val="12"/>
        <color theme="1"/>
        <rFont val="Times New Roman"/>
        <family val="1"/>
      </rPr>
      <t>p</t>
    </r>
    <phoneticPr fontId="9" type="noConversion"/>
  </si>
  <si>
    <t>校核数值</t>
    <phoneticPr fontId="9" type="noConversion"/>
  </si>
  <si>
    <t>工作温度下气体黏度</t>
    <phoneticPr fontId="9" type="noConversion"/>
  </si>
  <si>
    <t>kg/(m▪s)</t>
    <phoneticPr fontId="9" type="noConversion"/>
  </si>
  <si>
    <r>
      <rPr>
        <sz val="12"/>
        <color theme="1"/>
        <rFont val="宋体"/>
        <family val="3"/>
        <charset val="134"/>
      </rPr>
      <t>岑可法等</t>
    </r>
    <r>
      <rPr>
        <sz val="12"/>
        <color theme="1"/>
        <rFont val="Times New Roman"/>
        <family val="1"/>
      </rPr>
      <t>.</t>
    </r>
    <r>
      <rPr>
        <sz val="12"/>
        <color theme="1"/>
        <rFont val="宋体"/>
        <family val="3"/>
        <charset val="134"/>
      </rPr>
      <t>循环硫化床锅炉理论、设计与运行</t>
    </r>
    <r>
      <rPr>
        <sz val="12"/>
        <color theme="1"/>
        <rFont val="Times New Roman"/>
        <family val="1"/>
      </rPr>
      <t>.</t>
    </r>
    <r>
      <rPr>
        <sz val="12"/>
        <color theme="1"/>
        <rFont val="宋体"/>
        <family val="3"/>
        <charset val="134"/>
      </rPr>
      <t>北京：中国电力出版社</t>
    </r>
    <r>
      <rPr>
        <sz val="12"/>
        <color theme="1"/>
        <rFont val="Times New Roman"/>
        <family val="1"/>
      </rPr>
      <t>.1997</t>
    </r>
    <r>
      <rPr>
        <sz val="12"/>
        <color theme="1"/>
        <rFont val="宋体"/>
        <family val="3"/>
        <charset val="134"/>
      </rPr>
      <t>：</t>
    </r>
    <r>
      <rPr>
        <sz val="12"/>
        <color theme="1"/>
        <rFont val="Times New Roman"/>
        <family val="1"/>
      </rPr>
      <t>498-549</t>
    </r>
    <phoneticPr fontId="9" type="noConversion"/>
  </si>
  <si>
    <r>
      <rPr>
        <sz val="16"/>
        <color theme="1"/>
        <rFont val="宋体"/>
        <family val="3"/>
        <charset val="134"/>
      </rPr>
      <t>旋风分离器计算表</t>
    </r>
    <phoneticPr fontId="9" type="noConversion"/>
  </si>
  <si>
    <r>
      <t>Swift</t>
    </r>
    <r>
      <rPr>
        <sz val="12"/>
        <color theme="1"/>
        <rFont val="宋体"/>
        <family val="3"/>
        <charset val="134"/>
      </rPr>
      <t>高效率型</t>
    </r>
    <phoneticPr fontId="9" type="noConversion"/>
  </si>
  <si>
    <t>旋风分离器中回路数</t>
    <phoneticPr fontId="9" type="noConversion"/>
  </si>
  <si>
    <t>颗粒分级效率</t>
    <phoneticPr fontId="9" type="noConversion"/>
  </si>
  <si>
    <t>① 尺寸设计：p501</t>
    <phoneticPr fontId="9" type="noConversion"/>
  </si>
  <si>
    <t>② 阻力系数：P518</t>
    <phoneticPr fontId="9" type="noConversion"/>
  </si>
  <si>
    <t>③ 切割粒径：p516</t>
    <phoneticPr fontId="9" type="noConversion"/>
  </si>
  <si>
    <t>④ 速度分布指数：p508</t>
    <phoneticPr fontId="9" type="noConversion"/>
  </si>
  <si>
    <t>⑤ 旋风分离器中回路数：P546</t>
    <phoneticPr fontId="9" type="noConversion"/>
  </si>
  <si>
    <r>
      <rPr>
        <sz val="12"/>
        <color theme="1"/>
        <rFont val="宋体"/>
        <family val="3"/>
        <charset val="134"/>
      </rPr>
      <t>⑥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分级效率：</t>
    </r>
    <r>
      <rPr>
        <sz val="12"/>
        <color theme="1"/>
        <rFont val="Times New Roman"/>
        <family val="1"/>
      </rPr>
      <t>P546</t>
    </r>
    <phoneticPr fontId="9" type="noConversion"/>
  </si>
  <si>
    <r>
      <t>1-exp[-0.693(d</t>
    </r>
    <r>
      <rPr>
        <vertAlign val="subscript"/>
        <sz val="12"/>
        <color theme="1"/>
        <rFont val="Times New Roman"/>
        <family val="1"/>
      </rPr>
      <t>p</t>
    </r>
    <r>
      <rPr>
        <sz val="12"/>
        <color theme="1"/>
        <rFont val="Times New Roman"/>
        <family val="1"/>
      </rPr>
      <t>/d</t>
    </r>
    <r>
      <rPr>
        <vertAlign val="subscript"/>
        <sz val="12"/>
        <color theme="1"/>
        <rFont val="Times New Roman"/>
        <family val="1"/>
      </rPr>
      <t>50</t>
    </r>
    <r>
      <rPr>
        <sz val="12"/>
        <color theme="1"/>
        <rFont val="Times New Roman"/>
        <family val="1"/>
      </rPr>
      <t>)</t>
    </r>
    <r>
      <rPr>
        <vertAlign val="superscript"/>
        <sz val="12"/>
        <color theme="1"/>
        <rFont val="Times New Roman"/>
        <family val="1"/>
      </rPr>
      <t>(1/(1+n))</t>
    </r>
    <r>
      <rPr>
        <sz val="12"/>
        <color theme="1"/>
        <rFont val="Times New Roman"/>
        <family val="1"/>
      </rPr>
      <t>]</t>
    </r>
    <r>
      <rPr>
        <sz val="12"/>
        <color theme="1"/>
        <rFont val="宋体"/>
        <family val="3"/>
        <charset val="134"/>
      </rPr>
      <t>或图</t>
    </r>
    <r>
      <rPr>
        <sz val="12"/>
        <color theme="1"/>
        <rFont val="Times New Roman"/>
        <family val="1"/>
      </rPr>
      <t>9-94</t>
    </r>
    <phoneticPr fontId="9" type="noConversion"/>
  </si>
  <si>
    <t>以下飞灰为例计算分离效率：</t>
    <phoneticPr fontId="9" type="noConversion"/>
  </si>
  <si>
    <r>
      <rPr>
        <sz val="12"/>
        <color theme="1"/>
        <rFont val="宋体"/>
        <family val="3"/>
        <charset val="134"/>
      </rPr>
      <t>选取</t>
    </r>
    <phoneticPr fontId="9" type="noConversion"/>
  </si>
  <si>
    <r>
      <rPr>
        <sz val="12"/>
        <color theme="1"/>
        <rFont val="宋体"/>
        <family val="3"/>
        <charset val="134"/>
      </rPr>
      <t>校核数值</t>
    </r>
    <phoneticPr fontId="9" type="noConversion"/>
  </si>
  <si>
    <r>
      <rPr>
        <sz val="12"/>
        <color theme="1"/>
        <rFont val="宋体"/>
        <family val="3"/>
        <charset val="134"/>
      </rPr>
      <t>筒体材料体积</t>
    </r>
    <phoneticPr fontId="9" type="noConversion"/>
  </si>
  <si>
    <r>
      <rPr>
        <sz val="12"/>
        <color theme="1"/>
        <rFont val="宋体"/>
        <family val="3"/>
        <charset val="134"/>
      </rPr>
      <t>排气管材料体积</t>
    </r>
    <phoneticPr fontId="9" type="noConversion"/>
  </si>
  <si>
    <r>
      <t>V</t>
    </r>
    <r>
      <rPr>
        <vertAlign val="subscript"/>
        <sz val="12"/>
        <color theme="1"/>
        <rFont val="Times New Roman"/>
        <family val="1"/>
      </rPr>
      <t>1</t>
    </r>
    <phoneticPr fontId="9" type="noConversion"/>
  </si>
  <si>
    <r>
      <t>m</t>
    </r>
    <r>
      <rPr>
        <vertAlign val="superscript"/>
        <sz val="12"/>
        <color theme="1"/>
        <rFont val="Times New Roman"/>
        <family val="1"/>
      </rPr>
      <t>3</t>
    </r>
    <phoneticPr fontId="9" type="noConversion"/>
  </si>
  <si>
    <t>c</t>
    <phoneticPr fontId="9" type="noConversion"/>
  </si>
  <si>
    <r>
      <t>kg/m</t>
    </r>
    <r>
      <rPr>
        <vertAlign val="superscript"/>
        <sz val="12"/>
        <color theme="1"/>
        <rFont val="Times New Roman"/>
        <family val="1"/>
      </rPr>
      <t>3</t>
    </r>
    <phoneticPr fontId="9" type="noConversion"/>
  </si>
  <si>
    <t>m</t>
    <phoneticPr fontId="9" type="noConversion"/>
  </si>
  <si>
    <r>
      <t>V</t>
    </r>
    <r>
      <rPr>
        <vertAlign val="subscript"/>
        <sz val="12"/>
        <color theme="1"/>
        <rFont val="Times New Roman"/>
        <family val="1"/>
      </rPr>
      <t>m</t>
    </r>
    <phoneticPr fontId="9" type="noConversion"/>
  </si>
  <si>
    <r>
      <t>ρ</t>
    </r>
    <r>
      <rPr>
        <vertAlign val="subscript"/>
        <sz val="12"/>
        <color theme="1"/>
        <rFont val="Times New Roman"/>
        <family val="1"/>
      </rPr>
      <t>m</t>
    </r>
    <phoneticPr fontId="9" type="noConversion"/>
  </si>
  <si>
    <r>
      <t>m</t>
    </r>
    <r>
      <rPr>
        <vertAlign val="subscript"/>
        <sz val="12"/>
        <color theme="1"/>
        <rFont val="Times New Roman"/>
        <family val="1"/>
      </rPr>
      <t>m</t>
    </r>
    <phoneticPr fontId="9" type="noConversion"/>
  </si>
  <si>
    <t>旋风分离器排灰管直径</t>
    <phoneticPr fontId="9" type="noConversion"/>
  </si>
  <si>
    <r>
      <t>H</t>
    </r>
    <r>
      <rPr>
        <vertAlign val="subscript"/>
        <sz val="12"/>
        <color theme="1"/>
        <rFont val="Times New Roman"/>
        <family val="1"/>
      </rPr>
      <t>2</t>
    </r>
    <phoneticPr fontId="9" type="noConversion"/>
  </si>
  <si>
    <r>
      <t>H</t>
    </r>
    <r>
      <rPr>
        <vertAlign val="subscript"/>
        <sz val="12"/>
        <color theme="1"/>
        <rFont val="Times New Roman"/>
        <family val="1"/>
      </rPr>
      <t>c</t>
    </r>
    <phoneticPr fontId="9" type="noConversion"/>
  </si>
  <si>
    <t>H-h</t>
    <phoneticPr fontId="9" type="noConversion"/>
  </si>
  <si>
    <t>h</t>
    <phoneticPr fontId="9" type="noConversion"/>
  </si>
  <si>
    <r>
      <rPr>
        <sz val="12"/>
        <color theme="1"/>
        <rFont val="宋体"/>
        <family val="3"/>
        <charset val="134"/>
      </rPr>
      <t>∑</t>
    </r>
    <r>
      <rPr>
        <sz val="12"/>
        <color theme="1"/>
        <rFont val="Times New Roman"/>
        <family val="1"/>
      </rPr>
      <t>η</t>
    </r>
    <r>
      <rPr>
        <vertAlign val="subscript"/>
        <sz val="12"/>
        <color theme="1"/>
        <rFont val="Times New Roman"/>
        <family val="1"/>
      </rPr>
      <t>i</t>
    </r>
    <r>
      <rPr>
        <sz val="12"/>
        <color theme="1"/>
        <rFont val="Times New Roman"/>
        <family val="1"/>
      </rPr>
      <t>x</t>
    </r>
    <r>
      <rPr>
        <vertAlign val="subscript"/>
        <sz val="12"/>
        <color theme="1"/>
        <rFont val="Times New Roman"/>
        <family val="1"/>
      </rPr>
      <t>i</t>
    </r>
    <phoneticPr fontId="9" type="noConversion"/>
  </si>
  <si>
    <r>
      <rPr>
        <sz val="12"/>
        <color theme="1"/>
        <rFont val="宋体"/>
        <family val="3"/>
        <charset val="134"/>
      </rPr>
      <t>计算公式或数据来源</t>
    </r>
    <phoneticPr fontId="9" type="noConversion"/>
  </si>
  <si>
    <r>
      <rPr>
        <sz val="12"/>
        <color theme="1"/>
        <rFont val="宋体"/>
        <family val="3"/>
        <charset val="134"/>
      </rPr>
      <t>暂按入口高</t>
    </r>
    <r>
      <rPr>
        <sz val="12"/>
        <color theme="1"/>
        <rFont val="Times New Roman"/>
        <family val="1"/>
      </rPr>
      <t>1.5</t>
    </r>
    <r>
      <rPr>
        <sz val="12"/>
        <color theme="1"/>
        <rFont val="宋体"/>
        <family val="3"/>
        <charset val="134"/>
      </rPr>
      <t>倍取整</t>
    </r>
    <phoneticPr fontId="9" type="noConversion"/>
  </si>
  <si>
    <r>
      <rPr>
        <sz val="12"/>
        <color theme="1"/>
        <rFont val="宋体"/>
        <family val="3"/>
        <charset val="134"/>
      </rPr>
      <t>暂按排气管插入深度</t>
    </r>
    <r>
      <rPr>
        <sz val="12"/>
        <color theme="1"/>
        <rFont val="Times New Roman"/>
        <family val="1"/>
      </rPr>
      <t>2</t>
    </r>
    <r>
      <rPr>
        <sz val="12"/>
        <color theme="1"/>
        <rFont val="宋体"/>
        <family val="3"/>
        <charset val="134"/>
      </rPr>
      <t>倍取整</t>
    </r>
    <phoneticPr fontId="9" type="noConversion"/>
  </si>
  <si>
    <r>
      <rPr>
        <sz val="12"/>
        <color theme="1"/>
        <rFont val="宋体"/>
        <family val="3"/>
        <charset val="134"/>
      </rPr>
      <t>∑</t>
    </r>
    <r>
      <rPr>
        <sz val="12"/>
        <color theme="1"/>
        <rFont val="Times New Roman"/>
        <family val="1"/>
      </rPr>
      <t>V</t>
    </r>
    <r>
      <rPr>
        <vertAlign val="subscript"/>
        <sz val="12"/>
        <color theme="1"/>
        <rFont val="Times New Roman"/>
        <family val="1"/>
      </rPr>
      <t>i</t>
    </r>
    <phoneticPr fontId="9" type="noConversion"/>
  </si>
  <si>
    <r>
      <t>V</t>
    </r>
    <r>
      <rPr>
        <vertAlign val="subscript"/>
        <sz val="12"/>
        <color theme="1"/>
        <rFont val="Times New Roman"/>
        <family val="1"/>
      </rPr>
      <t>m</t>
    </r>
    <r>
      <rPr>
        <sz val="12"/>
        <color theme="1"/>
        <rFont val="Times New Roman"/>
        <family val="1"/>
      </rPr>
      <t>*ρ</t>
    </r>
    <r>
      <rPr>
        <vertAlign val="subscript"/>
        <sz val="12"/>
        <color theme="1"/>
        <rFont val="Times New Roman"/>
        <family val="1"/>
      </rPr>
      <t>m</t>
    </r>
    <phoneticPr fontId="9" type="noConversion"/>
  </si>
  <si>
    <r>
      <t>D</t>
    </r>
    <r>
      <rPr>
        <vertAlign val="subscript"/>
        <sz val="12"/>
        <color theme="1"/>
        <rFont val="Times New Roman"/>
        <family val="1"/>
      </rPr>
      <t>2+</t>
    </r>
    <phoneticPr fontId="9" type="noConversion"/>
  </si>
  <si>
    <r>
      <t>D</t>
    </r>
    <r>
      <rPr>
        <vertAlign val="subscript"/>
        <sz val="12"/>
        <color theme="1"/>
        <rFont val="Times New Roman"/>
        <family val="1"/>
      </rPr>
      <t>0+</t>
    </r>
    <phoneticPr fontId="9" type="noConversion"/>
  </si>
  <si>
    <r>
      <t>δ</t>
    </r>
    <r>
      <rPr>
        <vertAlign val="subscript"/>
        <sz val="12"/>
        <color theme="1"/>
        <rFont val="Times New Roman"/>
        <family val="1"/>
      </rPr>
      <t>2</t>
    </r>
    <phoneticPr fontId="9" type="noConversion"/>
  </si>
  <si>
    <r>
      <t>V</t>
    </r>
    <r>
      <rPr>
        <vertAlign val="subscript"/>
        <sz val="12"/>
        <color theme="1"/>
        <rFont val="Times New Roman"/>
        <family val="1"/>
      </rPr>
      <t>2</t>
    </r>
    <phoneticPr fontId="9" type="noConversion"/>
  </si>
  <si>
    <r>
      <t>δ</t>
    </r>
    <r>
      <rPr>
        <vertAlign val="subscript"/>
        <sz val="12"/>
        <color theme="1"/>
        <rFont val="Times New Roman"/>
        <family val="1"/>
      </rPr>
      <t>3</t>
    </r>
    <phoneticPr fontId="9" type="noConversion"/>
  </si>
  <si>
    <r>
      <t>V</t>
    </r>
    <r>
      <rPr>
        <vertAlign val="subscript"/>
        <sz val="12"/>
        <color theme="1"/>
        <rFont val="Times New Roman"/>
        <family val="1"/>
      </rPr>
      <t>3</t>
    </r>
    <phoneticPr fontId="9" type="noConversion"/>
  </si>
  <si>
    <r>
      <t>V</t>
    </r>
    <r>
      <rPr>
        <vertAlign val="subscript"/>
        <sz val="12"/>
        <color theme="1"/>
        <rFont val="Times New Roman"/>
        <family val="1"/>
      </rPr>
      <t>3+</t>
    </r>
    <phoneticPr fontId="9" type="noConversion"/>
  </si>
  <si>
    <r>
      <t>δ</t>
    </r>
    <r>
      <rPr>
        <vertAlign val="subscript"/>
        <sz val="12"/>
        <color theme="1"/>
        <rFont val="Times New Roman"/>
        <family val="1"/>
      </rPr>
      <t>4</t>
    </r>
    <phoneticPr fontId="9" type="noConversion"/>
  </si>
  <si>
    <r>
      <t>V</t>
    </r>
    <r>
      <rPr>
        <vertAlign val="subscript"/>
        <sz val="12"/>
        <color theme="1"/>
        <rFont val="Times New Roman"/>
        <family val="1"/>
      </rPr>
      <t>4</t>
    </r>
    <phoneticPr fontId="9" type="noConversion"/>
  </si>
  <si>
    <r>
      <t>V</t>
    </r>
    <r>
      <rPr>
        <vertAlign val="subscript"/>
        <sz val="12"/>
        <color theme="1"/>
        <rFont val="Times New Roman"/>
        <family val="1"/>
      </rPr>
      <t>5</t>
    </r>
    <phoneticPr fontId="9" type="noConversion"/>
  </si>
  <si>
    <r>
      <t>V</t>
    </r>
    <r>
      <rPr>
        <vertAlign val="subscript"/>
        <sz val="12"/>
        <color theme="1"/>
        <rFont val="Times New Roman"/>
        <family val="1"/>
      </rPr>
      <t>1+</t>
    </r>
    <phoneticPr fontId="9" type="noConversion"/>
  </si>
  <si>
    <r>
      <t>δ</t>
    </r>
    <r>
      <rPr>
        <vertAlign val="subscript"/>
        <sz val="12"/>
        <color theme="1"/>
        <rFont val="Times New Roman"/>
        <family val="1"/>
      </rPr>
      <t>1</t>
    </r>
    <phoneticPr fontId="9" type="noConversion"/>
  </si>
  <si>
    <r>
      <t>m</t>
    </r>
    <r>
      <rPr>
        <vertAlign val="superscript"/>
        <sz val="12"/>
        <color theme="1"/>
        <rFont val="Times New Roman"/>
        <family val="1"/>
      </rPr>
      <t>2</t>
    </r>
    <phoneticPr fontId="9" type="noConversion"/>
  </si>
  <si>
    <r>
      <t>S</t>
    </r>
    <r>
      <rPr>
        <vertAlign val="subscript"/>
        <sz val="12"/>
        <color theme="1"/>
        <rFont val="Times New Roman"/>
        <family val="1"/>
      </rPr>
      <t>0</t>
    </r>
    <phoneticPr fontId="9" type="noConversion"/>
  </si>
  <si>
    <r>
      <t>ρ</t>
    </r>
    <r>
      <rPr>
        <vertAlign val="subscript"/>
        <sz val="12"/>
        <color theme="1"/>
        <rFont val="Times New Roman"/>
        <family val="1"/>
      </rPr>
      <t>a</t>
    </r>
    <phoneticPr fontId="9" type="noConversion"/>
  </si>
  <si>
    <r>
      <t>m</t>
    </r>
    <r>
      <rPr>
        <vertAlign val="subscript"/>
        <sz val="12"/>
        <color theme="1"/>
        <rFont val="Times New Roman"/>
        <family val="1"/>
      </rPr>
      <t>a</t>
    </r>
    <phoneticPr fontId="9" type="noConversion"/>
  </si>
  <si>
    <r>
      <t>V</t>
    </r>
    <r>
      <rPr>
        <vertAlign val="subscript"/>
        <sz val="12"/>
        <color theme="1"/>
        <rFont val="Times New Roman"/>
        <family val="1"/>
      </rPr>
      <t>a</t>
    </r>
    <phoneticPr fontId="9" type="noConversion"/>
  </si>
  <si>
    <r>
      <t>D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>+2δ</t>
    </r>
    <r>
      <rPr>
        <vertAlign val="subscript"/>
        <sz val="12"/>
        <color theme="1"/>
        <rFont val="Times New Roman"/>
        <family val="1"/>
      </rPr>
      <t>1</t>
    </r>
    <phoneticPr fontId="9" type="noConversion"/>
  </si>
  <si>
    <r>
      <t>1/4π*(D</t>
    </r>
    <r>
      <rPr>
        <vertAlign val="subscript"/>
        <sz val="12"/>
        <color theme="1"/>
        <rFont val="Times New Roman"/>
        <family val="1"/>
      </rPr>
      <t>0+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-D</t>
    </r>
    <r>
      <rPr>
        <vertAlign val="subscript"/>
        <sz val="12"/>
        <color theme="1"/>
        <rFont val="Times New Roman"/>
        <family val="1"/>
      </rPr>
      <t>e+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</t>
    </r>
    <phoneticPr fontId="9" type="noConversion"/>
  </si>
  <si>
    <r>
      <t>1/4π*(D</t>
    </r>
    <r>
      <rPr>
        <vertAlign val="subscript"/>
        <sz val="12"/>
        <color theme="1"/>
        <rFont val="Times New Roman"/>
        <family val="1"/>
      </rPr>
      <t>0+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-D</t>
    </r>
    <r>
      <rPr>
        <vertAlign val="subscript"/>
        <sz val="12"/>
        <color theme="1"/>
        <rFont val="Times New Roman"/>
        <family val="1"/>
      </rPr>
      <t>0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)*h+δ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S</t>
    </r>
    <r>
      <rPr>
        <vertAlign val="subscript"/>
        <sz val="12"/>
        <color theme="1"/>
        <rFont val="Times New Roman"/>
        <family val="1"/>
      </rPr>
      <t>0</t>
    </r>
    <phoneticPr fontId="9" type="noConversion"/>
  </si>
  <si>
    <r>
      <t>(a+2δ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)(b+2δ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)c-abc</t>
    </r>
    <phoneticPr fontId="9" type="noConversion"/>
  </si>
  <si>
    <r>
      <t>D</t>
    </r>
    <r>
      <rPr>
        <vertAlign val="subscript"/>
        <sz val="12"/>
        <color theme="1"/>
        <rFont val="Times New Roman"/>
        <family val="1"/>
      </rPr>
      <t>e</t>
    </r>
    <r>
      <rPr>
        <sz val="12"/>
        <color theme="1"/>
        <rFont val="Times New Roman"/>
        <family val="1"/>
      </rPr>
      <t>+2δ</t>
    </r>
    <r>
      <rPr>
        <vertAlign val="subscript"/>
        <sz val="12"/>
        <color theme="1"/>
        <rFont val="Times New Roman"/>
        <family val="1"/>
      </rPr>
      <t>3</t>
    </r>
    <phoneticPr fontId="9" type="noConversion"/>
  </si>
  <si>
    <r>
      <t>1/4π*(D</t>
    </r>
    <r>
      <rPr>
        <vertAlign val="subscript"/>
        <sz val="12"/>
        <color theme="1"/>
        <rFont val="Times New Roman"/>
        <family val="1"/>
      </rPr>
      <t>e+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-D</t>
    </r>
    <r>
      <rPr>
        <vertAlign val="subscript"/>
        <sz val="12"/>
        <color theme="1"/>
        <rFont val="Times New Roman"/>
        <family val="1"/>
      </rPr>
      <t>e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)*H</t>
    </r>
    <r>
      <rPr>
        <vertAlign val="subscript"/>
        <sz val="12"/>
        <color theme="1"/>
        <rFont val="Times New Roman"/>
        <family val="1"/>
      </rPr>
      <t>c</t>
    </r>
    <phoneticPr fontId="9" type="noConversion"/>
  </si>
  <si>
    <r>
      <rPr>
        <sz val="12"/>
        <color theme="1"/>
        <rFont val="宋体"/>
        <family val="3"/>
        <charset val="134"/>
      </rPr>
      <t>排气管插入部分外壁补加</t>
    </r>
    <r>
      <rPr>
        <sz val="12"/>
        <color theme="1"/>
        <rFont val="Times New Roman"/>
        <family val="1"/>
      </rPr>
      <t>δ</t>
    </r>
    <r>
      <rPr>
        <vertAlign val="subscript"/>
        <sz val="12"/>
        <color theme="1"/>
        <rFont val="Times New Roman"/>
        <family val="1"/>
      </rPr>
      <t>3+</t>
    </r>
    <r>
      <rPr>
        <sz val="12"/>
        <color theme="1"/>
        <rFont val="Times New Roman"/>
        <family val="1"/>
      </rPr>
      <t>=5mm</t>
    </r>
    <r>
      <rPr>
        <sz val="12"/>
        <color theme="1"/>
        <rFont val="宋体"/>
        <family val="3"/>
        <charset val="134"/>
      </rPr>
      <t>厚钢板；</t>
    </r>
    <r>
      <rPr>
        <sz val="12"/>
        <color theme="1"/>
        <rFont val="Times New Roman"/>
        <family val="1"/>
      </rPr>
      <t>1/4π*((D</t>
    </r>
    <r>
      <rPr>
        <vertAlign val="subscript"/>
        <sz val="12"/>
        <color theme="1"/>
        <rFont val="Times New Roman"/>
        <family val="1"/>
      </rPr>
      <t>3+</t>
    </r>
    <r>
      <rPr>
        <sz val="12"/>
        <color theme="1"/>
        <rFont val="Times New Roman"/>
        <family val="1"/>
      </rPr>
      <t>+2δ</t>
    </r>
    <r>
      <rPr>
        <vertAlign val="subscript"/>
        <sz val="12"/>
        <color theme="1"/>
        <rFont val="Times New Roman"/>
        <family val="1"/>
      </rPr>
      <t>4+</t>
    </r>
    <r>
      <rPr>
        <sz val="12"/>
        <color theme="1"/>
        <rFont val="Times New Roman"/>
        <family val="1"/>
      </rPr>
      <t>)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-D</t>
    </r>
    <r>
      <rPr>
        <vertAlign val="subscript"/>
        <sz val="12"/>
        <color theme="1"/>
        <rFont val="Times New Roman"/>
        <family val="1"/>
      </rPr>
      <t>e+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)*h</t>
    </r>
    <r>
      <rPr>
        <vertAlign val="subscript"/>
        <sz val="12"/>
        <color theme="1"/>
        <rFont val="Times New Roman"/>
        <family val="1"/>
      </rPr>
      <t>c</t>
    </r>
    <phoneticPr fontId="9" type="noConversion"/>
  </si>
  <si>
    <r>
      <t>D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+2δ</t>
    </r>
    <r>
      <rPr>
        <vertAlign val="subscript"/>
        <sz val="12"/>
        <color theme="1"/>
        <rFont val="Times New Roman"/>
        <family val="1"/>
      </rPr>
      <t>4</t>
    </r>
    <phoneticPr fontId="9" type="noConversion"/>
  </si>
  <si>
    <r>
      <t>1/4π*(D</t>
    </r>
    <r>
      <rPr>
        <vertAlign val="subscript"/>
        <sz val="12"/>
        <color theme="1"/>
        <rFont val="Times New Roman"/>
        <family val="1"/>
      </rPr>
      <t>2+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-D</t>
    </r>
    <r>
      <rPr>
        <vertAlign val="subscript"/>
        <sz val="12"/>
        <color theme="1"/>
        <rFont val="Times New Roman"/>
        <family val="1"/>
      </rPr>
      <t>2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)*H</t>
    </r>
    <r>
      <rPr>
        <vertAlign val="subscript"/>
        <sz val="12"/>
        <color theme="1"/>
        <rFont val="Times New Roman"/>
        <family val="1"/>
      </rPr>
      <t>2</t>
    </r>
    <phoneticPr fontId="9" type="noConversion"/>
  </si>
  <si>
    <r>
      <t>V</t>
    </r>
    <r>
      <rPr>
        <vertAlign val="subscript"/>
        <sz val="12"/>
        <color theme="1"/>
        <rFont val="Times New Roman"/>
        <family val="1"/>
      </rPr>
      <t>a</t>
    </r>
    <r>
      <rPr>
        <sz val="12"/>
        <color theme="1"/>
        <rFont val="Times New Roman"/>
        <family val="1"/>
      </rPr>
      <t>*ρ</t>
    </r>
    <r>
      <rPr>
        <vertAlign val="subscript"/>
        <sz val="12"/>
        <color theme="1"/>
        <rFont val="Times New Roman"/>
        <family val="1"/>
      </rPr>
      <t>a</t>
    </r>
    <phoneticPr fontId="9" type="noConversion"/>
  </si>
  <si>
    <r>
      <rPr>
        <sz val="12"/>
        <color theme="1"/>
        <rFont val="宋体"/>
        <family val="3"/>
        <charset val="134"/>
      </rPr>
      <t>筒体顶盖内壁及筒体内壁</t>
    </r>
    <r>
      <rPr>
        <sz val="12"/>
        <color theme="1"/>
        <rFont val="Times New Roman"/>
        <family val="1"/>
      </rPr>
      <t>50%</t>
    </r>
    <r>
      <rPr>
        <sz val="12"/>
        <color theme="1"/>
        <rFont val="宋体"/>
        <family val="3"/>
        <charset val="134"/>
      </rPr>
      <t>面积补加</t>
    </r>
    <r>
      <rPr>
        <sz val="12"/>
        <color theme="1"/>
        <rFont val="Times New Roman"/>
        <family val="1"/>
      </rPr>
      <t>δ</t>
    </r>
    <r>
      <rPr>
        <vertAlign val="subscript"/>
        <sz val="12"/>
        <color theme="1"/>
        <rFont val="Times New Roman"/>
        <family val="1"/>
      </rPr>
      <t>1+</t>
    </r>
    <r>
      <rPr>
        <sz val="12"/>
        <color theme="1"/>
        <rFont val="Times New Roman"/>
        <family val="1"/>
      </rPr>
      <t>=10mm</t>
    </r>
    <r>
      <rPr>
        <sz val="12"/>
        <color theme="1"/>
        <rFont val="宋体"/>
        <family val="3"/>
        <charset val="134"/>
      </rPr>
      <t>厚钢板；</t>
    </r>
    <r>
      <rPr>
        <sz val="12"/>
        <color theme="1"/>
        <rFont val="Times New Roman"/>
        <family val="1"/>
      </rPr>
      <t>1/4π*(D</t>
    </r>
    <r>
      <rPr>
        <vertAlign val="subscript"/>
        <sz val="12"/>
        <color theme="1"/>
        <rFont val="Times New Roman"/>
        <family val="1"/>
      </rPr>
      <t>0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-(D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>-2δ</t>
    </r>
    <r>
      <rPr>
        <vertAlign val="subscript"/>
        <sz val="12"/>
        <color theme="1"/>
        <rFont val="Times New Roman"/>
        <family val="1"/>
      </rPr>
      <t>1+</t>
    </r>
    <r>
      <rPr>
        <sz val="12"/>
        <color theme="1"/>
        <rFont val="Times New Roman"/>
        <family val="1"/>
      </rPr>
      <t>)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)*h/2+S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>δ</t>
    </r>
    <r>
      <rPr>
        <vertAlign val="subscript"/>
        <sz val="12"/>
        <color theme="1"/>
        <rFont val="Times New Roman"/>
        <family val="1"/>
      </rPr>
      <t>1+</t>
    </r>
    <phoneticPr fontId="9" type="noConversion"/>
  </si>
  <si>
    <t>t</t>
    <phoneticPr fontId="9" type="noConversion"/>
  </si>
  <si>
    <r>
      <t>δ</t>
    </r>
    <r>
      <rPr>
        <vertAlign val="subscript"/>
        <sz val="12"/>
        <color theme="1"/>
        <rFont val="Times New Roman"/>
        <family val="1"/>
      </rPr>
      <t>5</t>
    </r>
    <phoneticPr fontId="9" type="noConversion"/>
  </si>
  <si>
    <r>
      <t>δ</t>
    </r>
    <r>
      <rPr>
        <vertAlign val="subscript"/>
        <sz val="12"/>
        <color theme="1"/>
        <rFont val="Times New Roman"/>
        <family val="1"/>
      </rPr>
      <t>b</t>
    </r>
    <phoneticPr fontId="9" type="noConversion"/>
  </si>
  <si>
    <r>
      <t>ρ</t>
    </r>
    <r>
      <rPr>
        <vertAlign val="subscript"/>
        <sz val="12"/>
        <color theme="1"/>
        <rFont val="Times New Roman"/>
        <family val="1"/>
      </rPr>
      <t>b</t>
    </r>
    <phoneticPr fontId="9" type="noConversion"/>
  </si>
  <si>
    <r>
      <t>m</t>
    </r>
    <r>
      <rPr>
        <vertAlign val="subscript"/>
        <sz val="12"/>
        <color theme="1"/>
        <rFont val="Times New Roman"/>
        <family val="1"/>
      </rPr>
      <t>b</t>
    </r>
    <phoneticPr fontId="9" type="noConversion"/>
  </si>
  <si>
    <r>
      <t>V</t>
    </r>
    <r>
      <rPr>
        <vertAlign val="subscript"/>
        <sz val="12"/>
        <color theme="1"/>
        <rFont val="Times New Roman"/>
        <family val="1"/>
      </rPr>
      <t>b</t>
    </r>
    <r>
      <rPr>
        <sz val="12"/>
        <color theme="1"/>
        <rFont val="Times New Roman"/>
        <family val="1"/>
      </rPr>
      <t>*ρ</t>
    </r>
    <r>
      <rPr>
        <vertAlign val="subscript"/>
        <sz val="12"/>
        <color theme="1"/>
        <rFont val="Times New Roman"/>
        <family val="1"/>
      </rPr>
      <t>b</t>
    </r>
    <phoneticPr fontId="9" type="noConversion"/>
  </si>
  <si>
    <r>
      <t>S</t>
    </r>
    <r>
      <rPr>
        <vertAlign val="subscript"/>
        <sz val="12"/>
        <color theme="1"/>
        <rFont val="Times New Roman"/>
        <family val="1"/>
      </rPr>
      <t>5</t>
    </r>
    <phoneticPr fontId="9" type="noConversion"/>
  </si>
  <si>
    <r>
      <t>S</t>
    </r>
    <r>
      <rPr>
        <vertAlign val="subscript"/>
        <sz val="12"/>
        <color theme="1"/>
        <rFont val="Times New Roman"/>
        <family val="1"/>
      </rPr>
      <t>4</t>
    </r>
    <phoneticPr fontId="9" type="noConversion"/>
  </si>
  <si>
    <r>
      <t>S</t>
    </r>
    <r>
      <rPr>
        <vertAlign val="subscript"/>
        <sz val="12"/>
        <color theme="1"/>
        <rFont val="Times New Roman"/>
        <family val="1"/>
      </rPr>
      <t>3</t>
    </r>
    <phoneticPr fontId="9" type="noConversion"/>
  </si>
  <si>
    <r>
      <t>S</t>
    </r>
    <r>
      <rPr>
        <vertAlign val="subscript"/>
        <sz val="12"/>
        <color theme="1"/>
        <rFont val="Times New Roman"/>
        <family val="1"/>
      </rPr>
      <t>2</t>
    </r>
    <phoneticPr fontId="9" type="noConversion"/>
  </si>
  <si>
    <r>
      <t>S</t>
    </r>
    <r>
      <rPr>
        <vertAlign val="subscript"/>
        <sz val="12"/>
        <color theme="1"/>
        <rFont val="Times New Roman"/>
        <family val="1"/>
      </rPr>
      <t>1</t>
    </r>
    <phoneticPr fontId="9" type="noConversion"/>
  </si>
  <si>
    <r>
      <t>S</t>
    </r>
    <r>
      <rPr>
        <vertAlign val="subscript"/>
        <sz val="12"/>
        <color theme="1"/>
        <rFont val="Times New Roman"/>
        <family val="1"/>
      </rPr>
      <t>b</t>
    </r>
    <phoneticPr fontId="9" type="noConversion"/>
  </si>
  <si>
    <r>
      <rPr>
        <sz val="12"/>
        <color theme="1"/>
        <rFont val="宋体"/>
        <family val="3"/>
        <charset val="134"/>
      </rPr>
      <t>∑</t>
    </r>
    <r>
      <rPr>
        <sz val="12"/>
        <color theme="1"/>
        <rFont val="Times New Roman"/>
        <family val="1"/>
      </rPr>
      <t>S</t>
    </r>
    <r>
      <rPr>
        <vertAlign val="subscript"/>
        <sz val="12"/>
        <color theme="1"/>
        <rFont val="Times New Roman"/>
        <family val="1"/>
      </rPr>
      <t>i</t>
    </r>
    <phoneticPr fontId="9" type="noConversion"/>
  </si>
  <si>
    <r>
      <t>V</t>
    </r>
    <r>
      <rPr>
        <vertAlign val="subscript"/>
        <sz val="12"/>
        <color theme="1"/>
        <rFont val="Times New Roman"/>
        <family val="1"/>
      </rPr>
      <t>b</t>
    </r>
    <phoneticPr fontId="9" type="noConversion"/>
  </si>
  <si>
    <r>
      <t>S</t>
    </r>
    <r>
      <rPr>
        <vertAlign val="subscript"/>
        <sz val="12"/>
        <color theme="1"/>
        <rFont val="Times New Roman"/>
        <family val="1"/>
      </rPr>
      <t>b</t>
    </r>
    <r>
      <rPr>
        <sz val="12"/>
        <color theme="1"/>
        <rFont val="Times New Roman"/>
        <family val="1"/>
      </rPr>
      <t>*δ</t>
    </r>
    <r>
      <rPr>
        <vertAlign val="subscript"/>
        <sz val="12"/>
        <color theme="1"/>
        <rFont val="Times New Roman"/>
        <family val="1"/>
      </rPr>
      <t>b</t>
    </r>
    <phoneticPr fontId="9" type="noConversion"/>
  </si>
  <si>
    <t>2*(ac+bc)</t>
    <phoneticPr fontId="9" type="noConversion"/>
  </si>
  <si>
    <r>
      <t>D</t>
    </r>
    <r>
      <rPr>
        <vertAlign val="subscript"/>
        <sz val="12"/>
        <color theme="1"/>
        <rFont val="Times New Roman"/>
        <family val="1"/>
      </rPr>
      <t>e+</t>
    </r>
    <phoneticPr fontId="9" type="noConversion"/>
  </si>
  <si>
    <r>
      <t>πD</t>
    </r>
    <r>
      <rPr>
        <vertAlign val="subscript"/>
        <sz val="12"/>
        <color theme="1"/>
        <rFont val="Times New Roman"/>
        <family val="1"/>
      </rPr>
      <t>e+</t>
    </r>
    <r>
      <rPr>
        <sz val="12"/>
        <color theme="1"/>
        <rFont val="Times New Roman"/>
        <family val="1"/>
      </rPr>
      <t>*(H</t>
    </r>
    <r>
      <rPr>
        <vertAlign val="subscript"/>
        <sz val="12"/>
        <color theme="1"/>
        <rFont val="Times New Roman"/>
        <family val="1"/>
      </rPr>
      <t>c</t>
    </r>
    <r>
      <rPr>
        <sz val="12"/>
        <color theme="1"/>
        <rFont val="Times New Roman"/>
        <family val="1"/>
      </rPr>
      <t>-h</t>
    </r>
    <r>
      <rPr>
        <vertAlign val="subscript"/>
        <sz val="12"/>
        <color theme="1"/>
        <rFont val="Times New Roman"/>
        <family val="1"/>
      </rPr>
      <t>c</t>
    </r>
    <r>
      <rPr>
        <sz val="12"/>
        <color theme="1"/>
        <rFont val="Times New Roman"/>
        <family val="1"/>
      </rPr>
      <t>)</t>
    </r>
    <phoneticPr fontId="9" type="noConversion"/>
  </si>
  <si>
    <r>
      <t>m</t>
    </r>
    <r>
      <rPr>
        <vertAlign val="subscript"/>
        <sz val="12"/>
        <color theme="1"/>
        <rFont val="Times New Roman"/>
        <family val="1"/>
      </rPr>
      <t>m</t>
    </r>
    <r>
      <rPr>
        <sz val="12"/>
        <color theme="1"/>
        <rFont val="Times New Roman"/>
        <family val="1"/>
      </rPr>
      <t>+m</t>
    </r>
    <r>
      <rPr>
        <vertAlign val="subscript"/>
        <sz val="12"/>
        <color theme="1"/>
        <rFont val="Times New Roman"/>
        <family val="1"/>
      </rPr>
      <t>b</t>
    </r>
    <r>
      <rPr>
        <sz val="12"/>
        <color theme="1"/>
        <rFont val="Times New Roman"/>
        <family val="1"/>
      </rPr>
      <t>+m</t>
    </r>
    <r>
      <rPr>
        <vertAlign val="subscript"/>
        <sz val="12"/>
        <color theme="1"/>
        <rFont val="Times New Roman"/>
        <family val="1"/>
      </rPr>
      <t>a</t>
    </r>
    <phoneticPr fontId="9" type="noConversion"/>
  </si>
  <si>
    <r>
      <t>r</t>
    </r>
    <r>
      <rPr>
        <vertAlign val="subscript"/>
        <sz val="12"/>
        <color theme="1"/>
        <rFont val="Times New Roman"/>
        <family val="1"/>
      </rPr>
      <t>5</t>
    </r>
    <phoneticPr fontId="9" type="noConversion"/>
  </si>
  <si>
    <r>
      <t>R</t>
    </r>
    <r>
      <rPr>
        <vertAlign val="subscript"/>
        <sz val="12"/>
        <color theme="1"/>
        <rFont val="Times New Roman"/>
        <family val="1"/>
      </rPr>
      <t>5</t>
    </r>
    <phoneticPr fontId="9" type="noConversion"/>
  </si>
  <si>
    <r>
      <t>D</t>
    </r>
    <r>
      <rPr>
        <vertAlign val="subscript"/>
        <sz val="12"/>
        <color theme="1"/>
        <rFont val="Times New Roman"/>
        <family val="1"/>
      </rPr>
      <t>2+</t>
    </r>
    <r>
      <rPr>
        <sz val="12"/>
        <color theme="1"/>
        <rFont val="Times New Roman"/>
        <family val="1"/>
      </rPr>
      <t>/2</t>
    </r>
    <phoneticPr fontId="9" type="noConversion"/>
  </si>
  <si>
    <r>
      <t>D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>/2+δ</t>
    </r>
    <r>
      <rPr>
        <vertAlign val="subscript"/>
        <sz val="12"/>
        <color theme="1"/>
        <rFont val="Times New Roman"/>
        <family val="1"/>
      </rPr>
      <t>5</t>
    </r>
    <phoneticPr fontId="9" type="noConversion"/>
  </si>
  <si>
    <r>
      <t>1/3hπ*[(R</t>
    </r>
    <r>
      <rPr>
        <vertAlign val="subscript"/>
        <sz val="12"/>
        <color theme="1"/>
        <rFont val="Times New Roman"/>
        <family val="1"/>
      </rPr>
      <t>5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+r</t>
    </r>
    <r>
      <rPr>
        <vertAlign val="subscript"/>
        <sz val="12"/>
        <color theme="1"/>
        <rFont val="Times New Roman"/>
        <family val="1"/>
      </rPr>
      <t>5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+R</t>
    </r>
    <r>
      <rPr>
        <vertAlign val="subscript"/>
        <sz val="12"/>
        <color theme="1"/>
        <rFont val="Times New Roman"/>
        <family val="1"/>
      </rPr>
      <t>5</t>
    </r>
    <r>
      <rPr>
        <sz val="12"/>
        <color theme="1"/>
        <rFont val="Times New Roman"/>
        <family val="1"/>
      </rPr>
      <t>r</t>
    </r>
    <r>
      <rPr>
        <vertAlign val="subscript"/>
        <sz val="12"/>
        <color theme="1"/>
        <rFont val="Times New Roman"/>
        <family val="1"/>
      </rPr>
      <t>5</t>
    </r>
    <r>
      <rPr>
        <sz val="12"/>
        <color theme="1"/>
        <rFont val="Times New Roman"/>
        <family val="1"/>
      </rPr>
      <t>)-1/4*(D</t>
    </r>
    <r>
      <rPr>
        <vertAlign val="subscript"/>
        <sz val="12"/>
        <color theme="1"/>
        <rFont val="Times New Roman"/>
        <family val="1"/>
      </rPr>
      <t>0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+D</t>
    </r>
    <r>
      <rPr>
        <vertAlign val="subscript"/>
        <sz val="12"/>
        <color theme="1"/>
        <rFont val="Times New Roman"/>
        <family val="1"/>
      </rPr>
      <t>2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+D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>D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)]</t>
    </r>
    <phoneticPr fontId="9" type="noConversion"/>
  </si>
  <si>
    <r>
      <t>πD</t>
    </r>
    <r>
      <rPr>
        <vertAlign val="subscript"/>
        <sz val="12"/>
        <color theme="1"/>
        <rFont val="Times New Roman"/>
        <family val="1"/>
      </rPr>
      <t>2+</t>
    </r>
    <r>
      <rPr>
        <sz val="12"/>
        <color theme="1"/>
        <rFont val="Times New Roman"/>
        <family val="1"/>
      </rPr>
      <t>*H</t>
    </r>
    <r>
      <rPr>
        <vertAlign val="subscript"/>
        <sz val="12"/>
        <color theme="1"/>
        <rFont val="Times New Roman"/>
        <family val="1"/>
      </rPr>
      <t>2</t>
    </r>
    <phoneticPr fontId="9" type="noConversion"/>
  </si>
  <si>
    <r>
      <t>π(R</t>
    </r>
    <r>
      <rPr>
        <vertAlign val="subscript"/>
        <sz val="12"/>
        <color theme="1"/>
        <rFont val="Times New Roman"/>
        <family val="1"/>
      </rPr>
      <t>5</t>
    </r>
    <r>
      <rPr>
        <sz val="12"/>
        <color theme="1"/>
        <rFont val="Times New Roman"/>
        <family val="1"/>
      </rPr>
      <t>+r</t>
    </r>
    <r>
      <rPr>
        <vertAlign val="subscript"/>
        <sz val="12"/>
        <color theme="1"/>
        <rFont val="Times New Roman"/>
        <family val="1"/>
      </rPr>
      <t>5</t>
    </r>
    <r>
      <rPr>
        <sz val="12"/>
        <color theme="1"/>
        <rFont val="Times New Roman"/>
        <family val="1"/>
      </rPr>
      <t>)*((R</t>
    </r>
    <r>
      <rPr>
        <vertAlign val="subscript"/>
        <sz val="12"/>
        <color theme="1"/>
        <rFont val="Times New Roman"/>
        <family val="1"/>
      </rPr>
      <t>5</t>
    </r>
    <r>
      <rPr>
        <sz val="12"/>
        <color theme="1"/>
        <rFont val="Times New Roman"/>
        <family val="1"/>
      </rPr>
      <t>-r</t>
    </r>
    <r>
      <rPr>
        <vertAlign val="subscript"/>
        <sz val="12"/>
        <color theme="1"/>
        <rFont val="Times New Roman"/>
        <family val="1"/>
      </rPr>
      <t>5</t>
    </r>
    <r>
      <rPr>
        <sz val="12"/>
        <color theme="1"/>
        <rFont val="Times New Roman"/>
        <family val="1"/>
      </rPr>
      <t>)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+h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</t>
    </r>
    <r>
      <rPr>
        <vertAlign val="superscript"/>
        <sz val="12"/>
        <color theme="1"/>
        <rFont val="Times New Roman"/>
        <family val="1"/>
      </rPr>
      <t>0.5</t>
    </r>
    <phoneticPr fontId="9" type="noConversion"/>
  </si>
  <si>
    <r>
      <rPr>
        <sz val="12"/>
        <color theme="1"/>
        <rFont val="宋体"/>
        <family val="3"/>
        <charset val="134"/>
      </rPr>
      <t>按图</t>
    </r>
    <r>
      <rPr>
        <sz val="12"/>
        <color theme="1"/>
        <rFont val="Times New Roman"/>
        <family val="1"/>
      </rPr>
      <t>9-93</t>
    </r>
    <r>
      <rPr>
        <sz val="12"/>
        <color theme="1"/>
        <rFont val="宋体"/>
        <family val="3"/>
        <charset val="134"/>
      </rPr>
      <t>选取</t>
    </r>
    <phoneticPr fontId="9" type="noConversion"/>
  </si>
  <si>
    <r>
      <rPr>
        <sz val="12"/>
        <color theme="1"/>
        <rFont val="宋体"/>
        <family val="3"/>
        <charset val="134"/>
      </rPr>
      <t>根据计算模型选取</t>
    </r>
    <phoneticPr fontId="9" type="noConversion"/>
  </si>
  <si>
    <r>
      <rPr>
        <sz val="12"/>
        <color theme="1"/>
        <rFont val="宋体"/>
        <family val="3"/>
        <charset val="134"/>
      </rPr>
      <t>选用</t>
    </r>
    <r>
      <rPr>
        <sz val="12"/>
        <color theme="1"/>
        <rFont val="Times New Roman"/>
        <family val="1"/>
      </rPr>
      <t>Swift</t>
    </r>
    <r>
      <rPr>
        <sz val="12"/>
        <color theme="1"/>
        <rFont val="宋体"/>
        <family val="3"/>
        <charset val="134"/>
      </rPr>
      <t>高效率型，</t>
    </r>
    <r>
      <rPr>
        <sz val="12"/>
        <color theme="1"/>
        <rFont val="Times New Roman"/>
        <family val="1"/>
      </rPr>
      <t>α=0.44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1"/>
      </rPr>
      <t>β=0.21</t>
    </r>
    <r>
      <rPr>
        <sz val="12"/>
        <color theme="1"/>
        <rFont val="宋体"/>
        <family val="3"/>
        <charset val="134"/>
      </rPr>
      <t>；</t>
    </r>
    <r>
      <rPr>
        <sz val="12"/>
        <color theme="1"/>
        <rFont val="Times New Roman"/>
        <family val="1"/>
      </rPr>
      <t>N</t>
    </r>
    <r>
      <rPr>
        <sz val="12"/>
        <color theme="1"/>
        <rFont val="宋体"/>
        <family val="3"/>
        <charset val="134"/>
      </rPr>
      <t>为分离器个数</t>
    </r>
    <phoneticPr fontId="9" type="noConversion"/>
  </si>
  <si>
    <r>
      <rPr>
        <sz val="16"/>
        <color theme="1"/>
        <rFont val="宋体"/>
        <family val="3"/>
        <charset val="134"/>
      </rPr>
      <t>旋风分离器计算表</t>
    </r>
    <phoneticPr fontId="9" type="noConversion"/>
  </si>
  <si>
    <r>
      <rPr>
        <sz val="12"/>
        <color theme="1"/>
        <rFont val="宋体"/>
        <family val="3"/>
        <charset val="134"/>
      </rPr>
      <t>数值</t>
    </r>
    <phoneticPr fontId="9" type="noConversion"/>
  </si>
  <si>
    <r>
      <rPr>
        <b/>
        <sz val="12"/>
        <color theme="1"/>
        <rFont val="宋体"/>
        <family val="3"/>
        <charset val="134"/>
      </rPr>
      <t>筒体段</t>
    </r>
    <phoneticPr fontId="9" type="noConversion"/>
  </si>
  <si>
    <r>
      <rPr>
        <sz val="12"/>
        <color theme="1"/>
        <rFont val="宋体"/>
        <family val="3"/>
        <charset val="134"/>
      </rPr>
      <t>旋风分离器筒体内径</t>
    </r>
    <phoneticPr fontId="9" type="noConversion"/>
  </si>
  <si>
    <r>
      <rPr>
        <sz val="12"/>
        <color theme="1"/>
        <rFont val="宋体"/>
        <family val="3"/>
        <charset val="134"/>
      </rPr>
      <t>校核数值</t>
    </r>
    <phoneticPr fontId="9" type="noConversion"/>
  </si>
  <si>
    <r>
      <rPr>
        <sz val="12"/>
        <color theme="1"/>
        <rFont val="宋体"/>
        <family val="3"/>
        <charset val="134"/>
      </rPr>
      <t>旋风分离器筒体高</t>
    </r>
    <phoneticPr fontId="9" type="noConversion"/>
  </si>
  <si>
    <r>
      <rPr>
        <sz val="12"/>
        <color theme="1"/>
        <rFont val="宋体"/>
        <family val="3"/>
        <charset val="134"/>
      </rPr>
      <t>筒体壁厚</t>
    </r>
    <phoneticPr fontId="9" type="noConversion"/>
  </si>
  <si>
    <r>
      <rPr>
        <sz val="12"/>
        <color theme="1"/>
        <rFont val="宋体"/>
        <family val="3"/>
        <charset val="134"/>
      </rPr>
      <t>筒体外径</t>
    </r>
    <phoneticPr fontId="9" type="noConversion"/>
  </si>
  <si>
    <r>
      <rPr>
        <sz val="12"/>
        <color theme="1"/>
        <rFont val="宋体"/>
        <family val="3"/>
        <charset val="134"/>
      </rPr>
      <t>筒体顶盖面积</t>
    </r>
    <phoneticPr fontId="9" type="noConversion"/>
  </si>
  <si>
    <r>
      <rPr>
        <sz val="12"/>
        <color theme="1"/>
        <rFont val="宋体"/>
        <family val="3"/>
        <charset val="134"/>
      </rPr>
      <t>补加钢板体积</t>
    </r>
    <phoneticPr fontId="9" type="noConversion"/>
  </si>
  <si>
    <r>
      <rPr>
        <b/>
        <sz val="12"/>
        <color theme="1"/>
        <rFont val="宋体"/>
        <family val="3"/>
        <charset val="134"/>
      </rPr>
      <t>入口</t>
    </r>
    <phoneticPr fontId="9" type="noConversion"/>
  </si>
  <si>
    <r>
      <rPr>
        <sz val="12"/>
        <color theme="1"/>
        <rFont val="宋体"/>
        <family val="3"/>
        <charset val="134"/>
      </rPr>
      <t>校核数值</t>
    </r>
    <phoneticPr fontId="9" type="noConversion"/>
  </si>
  <si>
    <r>
      <rPr>
        <sz val="12"/>
        <color theme="1"/>
        <rFont val="宋体"/>
        <family val="3"/>
        <charset val="134"/>
      </rPr>
      <t>校核数值</t>
    </r>
    <phoneticPr fontId="9" type="noConversion"/>
  </si>
  <si>
    <r>
      <rPr>
        <sz val="12"/>
        <color theme="1"/>
        <rFont val="宋体"/>
        <family val="3"/>
        <charset val="134"/>
      </rPr>
      <t>入口长</t>
    </r>
    <phoneticPr fontId="9" type="noConversion"/>
  </si>
  <si>
    <r>
      <rPr>
        <sz val="12"/>
        <color theme="1"/>
        <rFont val="宋体"/>
        <family val="3"/>
        <charset val="134"/>
      </rPr>
      <t>入口壁厚</t>
    </r>
    <phoneticPr fontId="9" type="noConversion"/>
  </si>
  <si>
    <r>
      <rPr>
        <sz val="12"/>
        <color theme="1"/>
        <rFont val="宋体"/>
        <family val="3"/>
        <charset val="134"/>
      </rPr>
      <t>入口材料体积</t>
    </r>
    <phoneticPr fontId="9" type="noConversion"/>
  </si>
  <si>
    <r>
      <rPr>
        <b/>
        <sz val="12"/>
        <color theme="1"/>
        <rFont val="宋体"/>
        <family val="3"/>
        <charset val="134"/>
      </rPr>
      <t>排气管</t>
    </r>
    <phoneticPr fontId="9" type="noConversion"/>
  </si>
  <si>
    <r>
      <rPr>
        <sz val="12"/>
        <color theme="1"/>
        <rFont val="宋体"/>
        <family val="3"/>
        <charset val="134"/>
      </rPr>
      <t>排气管内径</t>
    </r>
    <phoneticPr fontId="9" type="noConversion"/>
  </si>
  <si>
    <r>
      <rPr>
        <sz val="12"/>
        <color theme="1"/>
        <rFont val="宋体"/>
        <family val="3"/>
        <charset val="134"/>
      </rPr>
      <t>排气管插入深度</t>
    </r>
    <phoneticPr fontId="9" type="noConversion"/>
  </si>
  <si>
    <r>
      <rPr>
        <sz val="12"/>
        <color theme="1"/>
        <rFont val="宋体"/>
        <family val="3"/>
        <charset val="134"/>
      </rPr>
      <t>排气管壁厚</t>
    </r>
    <phoneticPr fontId="9" type="noConversion"/>
  </si>
  <si>
    <r>
      <rPr>
        <sz val="12"/>
        <color theme="1"/>
        <rFont val="宋体"/>
        <family val="3"/>
        <charset val="134"/>
      </rPr>
      <t>排气管总长度</t>
    </r>
    <phoneticPr fontId="9" type="noConversion"/>
  </si>
  <si>
    <r>
      <rPr>
        <sz val="12"/>
        <color theme="1"/>
        <rFont val="宋体"/>
        <family val="3"/>
        <charset val="134"/>
      </rPr>
      <t>排气管外径</t>
    </r>
    <phoneticPr fontId="9" type="noConversion"/>
  </si>
  <si>
    <r>
      <rPr>
        <b/>
        <sz val="12"/>
        <color theme="1"/>
        <rFont val="宋体"/>
        <family val="3"/>
        <charset val="134"/>
      </rPr>
      <t>排灰管</t>
    </r>
    <phoneticPr fontId="9" type="noConversion"/>
  </si>
  <si>
    <r>
      <rPr>
        <sz val="12"/>
        <color theme="1"/>
        <rFont val="宋体"/>
        <family val="3"/>
        <charset val="134"/>
      </rPr>
      <t>排灰管内径</t>
    </r>
    <phoneticPr fontId="9" type="noConversion"/>
  </si>
  <si>
    <r>
      <rPr>
        <sz val="12"/>
        <color theme="1"/>
        <rFont val="宋体"/>
        <family val="3"/>
        <charset val="134"/>
      </rPr>
      <t>排灰管壁厚</t>
    </r>
    <phoneticPr fontId="9" type="noConversion"/>
  </si>
  <si>
    <r>
      <rPr>
        <sz val="12"/>
        <color theme="1"/>
        <rFont val="宋体"/>
        <family val="3"/>
        <charset val="134"/>
      </rPr>
      <t>排灰管长度</t>
    </r>
    <phoneticPr fontId="9" type="noConversion"/>
  </si>
  <si>
    <r>
      <rPr>
        <sz val="12"/>
        <color theme="1"/>
        <rFont val="宋体"/>
        <family val="3"/>
        <charset val="134"/>
      </rPr>
      <t>暂按排灰管直径</t>
    </r>
    <r>
      <rPr>
        <sz val="12"/>
        <color theme="1"/>
        <rFont val="Times New Roman"/>
        <family val="1"/>
      </rPr>
      <t>1</t>
    </r>
    <r>
      <rPr>
        <sz val="12"/>
        <color theme="1"/>
        <rFont val="宋体"/>
        <family val="3"/>
        <charset val="134"/>
      </rPr>
      <t>倍设计</t>
    </r>
    <phoneticPr fontId="9" type="noConversion"/>
  </si>
  <si>
    <r>
      <rPr>
        <sz val="12"/>
        <color theme="1"/>
        <rFont val="宋体"/>
        <family val="3"/>
        <charset val="134"/>
      </rPr>
      <t>排灰管外径</t>
    </r>
    <phoneticPr fontId="9" type="noConversion"/>
  </si>
  <si>
    <r>
      <rPr>
        <sz val="12"/>
        <color theme="1"/>
        <rFont val="宋体"/>
        <family val="3"/>
        <charset val="134"/>
      </rPr>
      <t>排灰管材料体积</t>
    </r>
    <phoneticPr fontId="9" type="noConversion"/>
  </si>
  <si>
    <r>
      <rPr>
        <b/>
        <sz val="12"/>
        <color theme="1"/>
        <rFont val="宋体"/>
        <family val="3"/>
        <charset val="134"/>
      </rPr>
      <t>圆台段</t>
    </r>
    <phoneticPr fontId="9" type="noConversion"/>
  </si>
  <si>
    <r>
      <rPr>
        <sz val="12"/>
        <color theme="1"/>
        <rFont val="宋体"/>
        <family val="3"/>
        <charset val="134"/>
      </rPr>
      <t>圆台壁厚</t>
    </r>
    <phoneticPr fontId="9" type="noConversion"/>
  </si>
  <si>
    <r>
      <rPr>
        <sz val="12"/>
        <color theme="1"/>
        <rFont val="宋体"/>
        <family val="3"/>
        <charset val="134"/>
      </rPr>
      <t>旋风分离器圆台高</t>
    </r>
    <phoneticPr fontId="9" type="noConversion"/>
  </si>
  <si>
    <r>
      <rPr>
        <sz val="12"/>
        <color theme="1"/>
        <rFont val="宋体"/>
        <family val="3"/>
        <charset val="134"/>
      </rPr>
      <t>圆台上底半径（外径）</t>
    </r>
    <phoneticPr fontId="9" type="noConversion"/>
  </si>
  <si>
    <r>
      <rPr>
        <sz val="12"/>
        <color theme="1"/>
        <rFont val="宋体"/>
        <family val="3"/>
        <charset val="134"/>
      </rPr>
      <t>圆台下底半径（外径）</t>
    </r>
    <phoneticPr fontId="9" type="noConversion"/>
  </si>
  <si>
    <r>
      <rPr>
        <sz val="12"/>
        <color theme="1"/>
        <rFont val="宋体"/>
        <family val="3"/>
        <charset val="134"/>
      </rPr>
      <t>圆台段材料体积</t>
    </r>
    <phoneticPr fontId="9" type="noConversion"/>
  </si>
  <si>
    <r>
      <rPr>
        <sz val="12"/>
        <color theme="1"/>
        <rFont val="宋体"/>
        <family val="3"/>
        <charset val="134"/>
      </rPr>
      <t>一</t>
    </r>
    <phoneticPr fontId="9" type="noConversion"/>
  </si>
  <si>
    <r>
      <rPr>
        <b/>
        <sz val="12"/>
        <color theme="1"/>
        <rFont val="宋体"/>
        <family val="3"/>
        <charset val="134"/>
      </rPr>
      <t>材料总重（碳钢）</t>
    </r>
    <phoneticPr fontId="9" type="noConversion"/>
  </si>
  <si>
    <r>
      <rPr>
        <sz val="12"/>
        <color theme="1"/>
        <rFont val="宋体"/>
        <family val="3"/>
        <charset val="134"/>
      </rPr>
      <t>材料总体积</t>
    </r>
    <phoneticPr fontId="9" type="noConversion"/>
  </si>
  <si>
    <r>
      <rPr>
        <sz val="12"/>
        <color theme="1"/>
        <rFont val="宋体"/>
        <family val="3"/>
        <charset val="134"/>
      </rPr>
      <t>材料密度</t>
    </r>
    <phoneticPr fontId="9" type="noConversion"/>
  </si>
  <si>
    <r>
      <rPr>
        <sz val="12"/>
        <color theme="1"/>
        <rFont val="宋体"/>
        <family val="3"/>
        <charset val="134"/>
      </rPr>
      <t>材料总重量</t>
    </r>
    <phoneticPr fontId="9" type="noConversion"/>
  </si>
  <si>
    <r>
      <rPr>
        <sz val="12"/>
        <color theme="1"/>
        <rFont val="宋体"/>
        <family val="3"/>
        <charset val="134"/>
      </rPr>
      <t>二</t>
    </r>
    <phoneticPr fontId="9" type="noConversion"/>
  </si>
  <si>
    <r>
      <rPr>
        <sz val="12"/>
        <color theme="1"/>
        <rFont val="宋体"/>
        <family val="3"/>
        <charset val="134"/>
      </rPr>
      <t>筒体外表面积</t>
    </r>
    <phoneticPr fontId="9" type="noConversion"/>
  </si>
  <si>
    <r>
      <t>πD</t>
    </r>
    <r>
      <rPr>
        <vertAlign val="subscript"/>
        <sz val="12"/>
        <color theme="1"/>
        <rFont val="Times New Roman"/>
        <family val="1"/>
      </rPr>
      <t>0+</t>
    </r>
    <r>
      <rPr>
        <sz val="12"/>
        <color theme="1"/>
        <rFont val="Times New Roman"/>
        <family val="1"/>
      </rPr>
      <t>h+S</t>
    </r>
    <r>
      <rPr>
        <vertAlign val="subscript"/>
        <sz val="12"/>
        <color theme="1"/>
        <rFont val="Times New Roman"/>
        <family val="1"/>
      </rPr>
      <t>0</t>
    </r>
    <phoneticPr fontId="9" type="noConversion"/>
  </si>
  <si>
    <r>
      <rPr>
        <sz val="12"/>
        <color theme="1"/>
        <rFont val="宋体"/>
        <family val="3"/>
        <charset val="134"/>
      </rPr>
      <t>入口外表面积</t>
    </r>
    <phoneticPr fontId="9" type="noConversion"/>
  </si>
  <si>
    <r>
      <rPr>
        <sz val="12"/>
        <color theme="1"/>
        <rFont val="宋体"/>
        <family val="3"/>
        <charset val="134"/>
      </rPr>
      <t>排气管外表面积</t>
    </r>
    <phoneticPr fontId="9" type="noConversion"/>
  </si>
  <si>
    <r>
      <rPr>
        <sz val="12"/>
        <color theme="1"/>
        <rFont val="宋体"/>
        <family val="3"/>
        <charset val="134"/>
      </rPr>
      <t>排灰管外表面积</t>
    </r>
    <phoneticPr fontId="9" type="noConversion"/>
  </si>
  <si>
    <r>
      <rPr>
        <sz val="12"/>
        <color theme="1"/>
        <rFont val="宋体"/>
        <family val="3"/>
        <charset val="134"/>
      </rPr>
      <t>圆台段外表面积</t>
    </r>
    <phoneticPr fontId="9" type="noConversion"/>
  </si>
  <si>
    <r>
      <rPr>
        <sz val="12"/>
        <color theme="1"/>
        <rFont val="宋体"/>
        <family val="3"/>
        <charset val="134"/>
      </rPr>
      <t>旋风分离器总外表面积</t>
    </r>
    <phoneticPr fontId="9" type="noConversion"/>
  </si>
  <si>
    <r>
      <rPr>
        <sz val="12"/>
        <color theme="1"/>
        <rFont val="宋体"/>
        <family val="3"/>
        <charset val="134"/>
      </rPr>
      <t>保温层厚度</t>
    </r>
    <phoneticPr fontId="9" type="noConversion"/>
  </si>
  <si>
    <r>
      <rPr>
        <sz val="12"/>
        <color theme="1"/>
        <rFont val="宋体"/>
        <family val="3"/>
        <charset val="134"/>
      </rPr>
      <t>保温层体积</t>
    </r>
    <phoneticPr fontId="9" type="noConversion"/>
  </si>
  <si>
    <r>
      <rPr>
        <sz val="12"/>
        <color theme="1"/>
        <rFont val="宋体"/>
        <family val="3"/>
        <charset val="134"/>
      </rPr>
      <t>保温材料密度</t>
    </r>
    <phoneticPr fontId="9" type="noConversion"/>
  </si>
  <si>
    <r>
      <rPr>
        <sz val="12"/>
        <color theme="1"/>
        <rFont val="宋体"/>
        <family val="3"/>
        <charset val="134"/>
      </rPr>
      <t>保温层重量</t>
    </r>
    <phoneticPr fontId="9" type="noConversion"/>
  </si>
  <si>
    <r>
      <rPr>
        <sz val="12"/>
        <color theme="1"/>
        <rFont val="宋体"/>
        <family val="3"/>
        <charset val="134"/>
      </rPr>
      <t>三</t>
    </r>
    <phoneticPr fontId="9" type="noConversion"/>
  </si>
  <si>
    <r>
      <rPr>
        <b/>
        <sz val="12"/>
        <color theme="1"/>
        <rFont val="宋体"/>
        <family val="3"/>
        <charset val="134"/>
      </rPr>
      <t>灰总重</t>
    </r>
    <phoneticPr fontId="9" type="noConversion"/>
  </si>
  <si>
    <r>
      <rPr>
        <sz val="12"/>
        <color theme="1"/>
        <rFont val="宋体"/>
        <family val="3"/>
        <charset val="134"/>
      </rPr>
      <t>灰密度</t>
    </r>
    <phoneticPr fontId="9" type="noConversion"/>
  </si>
  <si>
    <r>
      <rPr>
        <sz val="12"/>
        <color theme="1"/>
        <rFont val="宋体"/>
        <family val="3"/>
        <charset val="134"/>
      </rPr>
      <t>给定；堆积密度</t>
    </r>
    <phoneticPr fontId="9" type="noConversion"/>
  </si>
  <si>
    <r>
      <rPr>
        <sz val="12"/>
        <color theme="1"/>
        <rFont val="宋体"/>
        <family val="3"/>
        <charset val="134"/>
      </rPr>
      <t>四</t>
    </r>
    <phoneticPr fontId="9" type="noConversion"/>
  </si>
  <si>
    <r>
      <rPr>
        <b/>
        <sz val="12"/>
        <color theme="1"/>
        <rFont val="宋体"/>
        <family val="3"/>
        <charset val="134"/>
      </rPr>
      <t>总重量</t>
    </r>
    <phoneticPr fontId="9" type="noConversion"/>
  </si>
  <si>
    <r>
      <rPr>
        <sz val="12"/>
        <color theme="1"/>
        <rFont val="宋体"/>
        <family val="3"/>
        <charset val="134"/>
      </rPr>
      <t>总重量</t>
    </r>
    <phoneticPr fontId="9" type="noConversion"/>
  </si>
  <si>
    <r>
      <rPr>
        <sz val="12"/>
        <color theme="1"/>
        <rFont val="宋体"/>
        <family val="3"/>
        <charset val="134"/>
      </rPr>
      <t>五</t>
    </r>
    <phoneticPr fontId="9" type="noConversion"/>
  </si>
  <si>
    <t>-</t>
    <phoneticPr fontId="9" type="noConversion"/>
  </si>
  <si>
    <t>-</t>
    <phoneticPr fontId="9" type="noConversion"/>
  </si>
  <si>
    <t>t</t>
    <phoneticPr fontId="9" type="noConversion"/>
  </si>
  <si>
    <r>
      <t>W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+u(L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+C)</t>
    </r>
    <phoneticPr fontId="9" type="noConversion"/>
  </si>
  <si>
    <t>C</t>
    <phoneticPr fontId="9" type="noConversion"/>
  </si>
  <si>
    <r>
      <rPr>
        <sz val="12"/>
        <color theme="1"/>
        <rFont val="宋体"/>
        <family val="3"/>
        <charset val="134"/>
      </rPr>
      <t>单个吊耳质量</t>
    </r>
    <phoneticPr fontId="9" type="noConversion"/>
  </si>
  <si>
    <r>
      <rPr>
        <sz val="12"/>
        <color theme="1"/>
        <rFont val="宋体"/>
        <family val="3"/>
        <charset val="134"/>
      </rPr>
      <t>吊耳数量</t>
    </r>
    <phoneticPr fontId="9" type="noConversion"/>
  </si>
  <si>
    <r>
      <rPr>
        <sz val="12"/>
        <color theme="1"/>
        <rFont val="宋体"/>
        <family val="3"/>
        <charset val="134"/>
      </rPr>
      <t>支</t>
    </r>
    <phoneticPr fontId="9" type="noConversion"/>
  </si>
  <si>
    <r>
      <rPr>
        <sz val="12"/>
        <color theme="1"/>
        <rFont val="宋体"/>
        <family val="3"/>
        <charset val="134"/>
      </rPr>
      <t>查表</t>
    </r>
    <phoneticPr fontId="9" type="noConversion"/>
  </si>
  <si>
    <r>
      <rPr>
        <sz val="12"/>
        <color theme="1"/>
        <rFont val="宋体"/>
        <family val="3"/>
        <charset val="134"/>
      </rPr>
      <t>单支吊耳公称吊重</t>
    </r>
    <phoneticPr fontId="9" type="noConversion"/>
  </si>
  <si>
    <r>
      <rPr>
        <sz val="12"/>
        <color theme="1"/>
        <rFont val="宋体"/>
        <family val="3"/>
        <charset val="134"/>
      </rPr>
      <t>中间值</t>
    </r>
    <r>
      <rPr>
        <sz val="12"/>
        <color theme="1"/>
        <rFont val="Times New Roman"/>
        <family val="1"/>
      </rPr>
      <t xml:space="preserve"> C</t>
    </r>
    <r>
      <rPr>
        <vertAlign val="subscript"/>
        <sz val="12"/>
        <color theme="1"/>
        <rFont val="Times New Roman"/>
        <family val="1"/>
      </rPr>
      <t>1</t>
    </r>
    <phoneticPr fontId="9" type="noConversion"/>
  </si>
  <si>
    <t>kg</t>
    <phoneticPr fontId="9" type="noConversion"/>
  </si>
  <si>
    <r>
      <t>H=3.0D</t>
    </r>
    <r>
      <rPr>
        <vertAlign val="subscript"/>
        <sz val="12"/>
        <rFont val="Times New Roman"/>
        <family val="1"/>
      </rPr>
      <t>0</t>
    </r>
    <phoneticPr fontId="9" type="noConversion"/>
  </si>
  <si>
    <r>
      <t>Swift</t>
    </r>
    <r>
      <rPr>
        <sz val="12"/>
        <color theme="1"/>
        <rFont val="宋体"/>
        <family val="3"/>
        <charset val="134"/>
      </rPr>
      <t>高效率型</t>
    </r>
    <r>
      <rPr>
        <sz val="12"/>
        <color theme="1"/>
        <rFont val="Times New Roman"/>
        <family val="1"/>
      </rPr>
      <t>H=3.9D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，暂按</t>
    </r>
    <r>
      <rPr>
        <sz val="12"/>
        <color theme="1"/>
        <rFont val="Times New Roman"/>
        <family val="1"/>
      </rPr>
      <t>H=3.0D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计算</t>
    </r>
    <phoneticPr fontId="9" type="noConversion"/>
  </si>
  <si>
    <r>
      <t>C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+S</t>
    </r>
    <r>
      <rPr>
        <vertAlign val="subscript"/>
        <sz val="12"/>
        <color theme="1"/>
        <rFont val="Times New Roman"/>
        <family val="1"/>
      </rPr>
      <t>1</t>
    </r>
    <phoneticPr fontId="9" type="noConversion"/>
  </si>
  <si>
    <r>
      <rPr>
        <sz val="12"/>
        <color theme="1"/>
        <rFont val="宋体"/>
        <family val="3"/>
        <charset val="134"/>
      </rPr>
      <t>旋风分离器无封头，参考有封头筒体计算公式</t>
    </r>
    <r>
      <rPr>
        <sz val="12"/>
        <color theme="1"/>
        <rFont val="Times New Roman"/>
        <family val="1"/>
      </rPr>
      <t>r*(1-2*2</t>
    </r>
    <r>
      <rPr>
        <vertAlign val="superscript"/>
        <sz val="12"/>
        <color theme="1"/>
        <rFont val="Times New Roman"/>
        <family val="1"/>
      </rPr>
      <t>0.5</t>
    </r>
    <r>
      <rPr>
        <sz val="12"/>
        <color theme="1"/>
        <rFont val="Times New Roman"/>
        <family val="1"/>
      </rPr>
      <t>/3)</t>
    </r>
    <phoneticPr fontId="9" type="noConversion"/>
  </si>
  <si>
    <r>
      <rPr>
        <sz val="12"/>
        <color theme="1"/>
        <rFont val="宋体"/>
        <family val="3"/>
        <charset val="134"/>
      </rPr>
      <t>旋风分离器无封头，数据为自取值</t>
    </r>
    <phoneticPr fontId="9" type="noConversion"/>
  </si>
  <si>
    <r>
      <rPr>
        <sz val="12"/>
        <color theme="1"/>
        <rFont val="宋体"/>
        <family val="3"/>
        <charset val="134"/>
      </rPr>
      <t>设备材料</t>
    </r>
    <r>
      <rPr>
        <sz val="12"/>
        <color theme="1"/>
        <rFont val="Times New Roman"/>
        <family val="1"/>
      </rPr>
      <t>+</t>
    </r>
    <r>
      <rPr>
        <sz val="12"/>
        <color theme="1"/>
        <rFont val="宋体"/>
        <family val="3"/>
        <charset val="134"/>
      </rPr>
      <t>保温层</t>
    </r>
    <r>
      <rPr>
        <sz val="12"/>
        <color theme="1"/>
        <rFont val="Times New Roman"/>
        <family val="1"/>
      </rPr>
      <t>+</t>
    </r>
    <r>
      <rPr>
        <sz val="12"/>
        <color theme="1"/>
        <rFont val="宋体"/>
        <family val="3"/>
        <charset val="134"/>
      </rPr>
      <t>积灰总重量；</t>
    </r>
    <r>
      <rPr>
        <sz val="12"/>
        <color theme="1"/>
        <rFont val="Times New Roman"/>
        <family val="1"/>
      </rPr>
      <t>m</t>
    </r>
    <r>
      <rPr>
        <vertAlign val="subscript"/>
        <sz val="12"/>
        <color theme="1"/>
        <rFont val="Times New Roman"/>
        <family val="1"/>
      </rPr>
      <t>m</t>
    </r>
    <r>
      <rPr>
        <sz val="12"/>
        <color theme="1"/>
        <rFont val="Times New Roman"/>
        <family val="1"/>
      </rPr>
      <t>+m</t>
    </r>
    <r>
      <rPr>
        <vertAlign val="subscript"/>
        <sz val="12"/>
        <color theme="1"/>
        <rFont val="Times New Roman"/>
        <family val="1"/>
      </rPr>
      <t>b</t>
    </r>
    <r>
      <rPr>
        <sz val="12"/>
        <color theme="1"/>
        <rFont val="Times New Roman"/>
        <family val="1"/>
      </rPr>
      <t>+m</t>
    </r>
    <r>
      <rPr>
        <vertAlign val="subscript"/>
        <sz val="12"/>
        <color theme="1"/>
        <rFont val="Times New Roman"/>
        <family val="1"/>
      </rPr>
      <t>a</t>
    </r>
    <phoneticPr fontId="9" type="noConversion"/>
  </si>
  <si>
    <r>
      <rPr>
        <sz val="12"/>
        <color theme="1"/>
        <rFont val="宋体"/>
        <family val="3"/>
        <charset val="134"/>
      </rPr>
      <t>中间值</t>
    </r>
    <r>
      <rPr>
        <sz val="12"/>
        <color theme="1"/>
        <rFont val="Times New Roman"/>
        <family val="1"/>
      </rPr>
      <t xml:space="preserve"> C</t>
    </r>
    <phoneticPr fontId="9" type="noConversion"/>
  </si>
  <si>
    <r>
      <rPr>
        <sz val="12"/>
        <color theme="1"/>
        <rFont val="宋体"/>
        <family val="3"/>
        <charset val="134"/>
      </rPr>
      <t>中间值</t>
    </r>
    <r>
      <rPr>
        <sz val="12"/>
        <color theme="1"/>
        <rFont val="Times New Roman"/>
        <family val="1"/>
      </rPr>
      <t xml:space="preserve"> L</t>
    </r>
    <r>
      <rPr>
        <vertAlign val="subscript"/>
        <sz val="12"/>
        <color theme="1"/>
        <rFont val="Times New Roman"/>
        <family val="1"/>
      </rPr>
      <t>2</t>
    </r>
    <phoneticPr fontId="9" type="noConversion"/>
  </si>
  <si>
    <r>
      <t>L</t>
    </r>
    <r>
      <rPr>
        <vertAlign val="subscript"/>
        <sz val="12"/>
        <color theme="1"/>
        <rFont val="Times New Roman"/>
        <family val="1"/>
      </rPr>
      <t>2</t>
    </r>
    <phoneticPr fontId="9" type="noConversion"/>
  </si>
  <si>
    <r>
      <rPr>
        <sz val="12"/>
        <color theme="1"/>
        <rFont val="宋体"/>
        <family val="3"/>
        <charset val="134"/>
      </rPr>
      <t>中间值</t>
    </r>
    <r>
      <rPr>
        <sz val="12"/>
        <color theme="1"/>
        <rFont val="Times New Roman"/>
        <family val="1"/>
      </rPr>
      <t xml:space="preserve"> W</t>
    </r>
    <r>
      <rPr>
        <vertAlign val="subscript"/>
        <sz val="12"/>
        <color theme="1"/>
        <rFont val="Times New Roman"/>
        <family val="1"/>
      </rPr>
      <t>1</t>
    </r>
    <phoneticPr fontId="9" type="noConversion"/>
  </si>
  <si>
    <r>
      <t>W</t>
    </r>
    <r>
      <rPr>
        <vertAlign val="subscript"/>
        <sz val="12"/>
        <color theme="1"/>
        <rFont val="Times New Roman"/>
        <family val="1"/>
      </rPr>
      <t>1</t>
    </r>
    <phoneticPr fontId="9" type="noConversion"/>
  </si>
  <si>
    <r>
      <t>m</t>
    </r>
    <r>
      <rPr>
        <vertAlign val="subscript"/>
        <sz val="12"/>
        <color theme="1"/>
        <rFont val="Times New Roman"/>
        <family val="1"/>
      </rPr>
      <t>e1</t>
    </r>
    <phoneticPr fontId="9" type="noConversion"/>
  </si>
  <si>
    <r>
      <t>n</t>
    </r>
    <r>
      <rPr>
        <vertAlign val="subscript"/>
        <sz val="12"/>
        <color theme="1"/>
        <rFont val="Times New Roman"/>
        <family val="1"/>
      </rPr>
      <t>e</t>
    </r>
    <phoneticPr fontId="9" type="noConversion"/>
  </si>
  <si>
    <r>
      <rPr>
        <sz val="12"/>
        <color theme="1"/>
        <rFont val="宋体"/>
        <family val="3"/>
        <charset val="134"/>
      </rPr>
      <t>吊耳总重量</t>
    </r>
    <phoneticPr fontId="9" type="noConversion"/>
  </si>
  <si>
    <r>
      <t>m</t>
    </r>
    <r>
      <rPr>
        <vertAlign val="subscript"/>
        <sz val="12"/>
        <color theme="1"/>
        <rFont val="Times New Roman"/>
        <family val="1"/>
      </rPr>
      <t>e</t>
    </r>
    <phoneticPr fontId="9" type="noConversion"/>
  </si>
  <si>
    <r>
      <t>n</t>
    </r>
    <r>
      <rPr>
        <vertAlign val="subscript"/>
        <sz val="12"/>
        <color theme="1"/>
        <rFont val="Times New Roman"/>
        <family val="1"/>
      </rPr>
      <t>e</t>
    </r>
    <r>
      <rPr>
        <sz val="12"/>
        <color theme="1"/>
        <rFont val="Times New Roman"/>
        <family val="1"/>
      </rPr>
      <t>*m</t>
    </r>
    <r>
      <rPr>
        <vertAlign val="subscript"/>
        <sz val="12"/>
        <color theme="1"/>
        <rFont val="Times New Roman"/>
        <family val="1"/>
      </rPr>
      <t>e1</t>
    </r>
    <phoneticPr fontId="9" type="noConversion"/>
  </si>
  <si>
    <r>
      <rPr>
        <sz val="12"/>
        <color theme="1"/>
        <rFont val="宋体"/>
        <family val="3"/>
        <charset val="134"/>
      </rPr>
      <t>吊耳总吊重量</t>
    </r>
    <phoneticPr fontId="9" type="noConversion"/>
  </si>
  <si>
    <r>
      <t>m</t>
    </r>
    <r>
      <rPr>
        <vertAlign val="subscript"/>
        <sz val="12"/>
        <color theme="1"/>
        <rFont val="宋体"/>
        <family val="3"/>
        <charset val="134"/>
      </rPr>
      <t>总</t>
    </r>
    <phoneticPr fontId="9" type="noConversion"/>
  </si>
  <si>
    <r>
      <rPr>
        <sz val="12"/>
        <color theme="1"/>
        <rFont val="宋体"/>
        <family val="3"/>
        <charset val="134"/>
      </rPr>
      <t>吊耳最大总吊重量</t>
    </r>
    <phoneticPr fontId="9" type="noConversion"/>
  </si>
  <si>
    <r>
      <t>m</t>
    </r>
    <r>
      <rPr>
        <vertAlign val="subscript"/>
        <sz val="12"/>
        <color theme="1"/>
        <rFont val="Times New Roman"/>
        <family val="1"/>
      </rPr>
      <t>max</t>
    </r>
    <phoneticPr fontId="9" type="noConversion"/>
  </si>
  <si>
    <r>
      <t>m</t>
    </r>
    <r>
      <rPr>
        <vertAlign val="subscript"/>
        <sz val="12"/>
        <color theme="1"/>
        <rFont val="Times New Roman"/>
        <family val="1"/>
      </rPr>
      <t>s</t>
    </r>
    <phoneticPr fontId="9" type="noConversion"/>
  </si>
  <si>
    <r>
      <t>n</t>
    </r>
    <r>
      <rPr>
        <vertAlign val="subscript"/>
        <sz val="12"/>
        <color theme="1"/>
        <rFont val="Times New Roman"/>
        <family val="1"/>
      </rPr>
      <t>e</t>
    </r>
    <r>
      <rPr>
        <sz val="12"/>
        <color theme="1"/>
        <rFont val="Times New Roman"/>
        <family val="1"/>
      </rPr>
      <t>*m</t>
    </r>
    <r>
      <rPr>
        <vertAlign val="subscript"/>
        <sz val="12"/>
        <color theme="1"/>
        <rFont val="Times New Roman"/>
        <family val="1"/>
      </rPr>
      <t>s</t>
    </r>
    <r>
      <rPr>
        <sz val="12"/>
        <color theme="1"/>
        <rFont val="宋体"/>
        <family val="3"/>
        <charset val="134"/>
      </rPr>
      <t>；</t>
    </r>
    <r>
      <rPr>
        <sz val="12"/>
        <color theme="1"/>
        <rFont val="Times New Roman"/>
        <family val="1"/>
      </rPr>
      <t>m</t>
    </r>
    <r>
      <rPr>
        <vertAlign val="subscript"/>
        <sz val="12"/>
        <color theme="1"/>
        <rFont val="宋体"/>
        <family val="3"/>
        <charset val="134"/>
      </rPr>
      <t>总</t>
    </r>
    <r>
      <rPr>
        <sz val="12"/>
        <color theme="1"/>
        <rFont val="宋体"/>
        <family val="3"/>
        <charset val="134"/>
      </rPr>
      <t>≤</t>
    </r>
    <r>
      <rPr>
        <sz val="12"/>
        <color theme="1"/>
        <rFont val="Times New Roman"/>
        <family val="1"/>
      </rPr>
      <t>m</t>
    </r>
    <r>
      <rPr>
        <vertAlign val="subscript"/>
        <sz val="12"/>
        <color theme="1"/>
        <rFont val="Times New Roman"/>
        <family val="1"/>
      </rPr>
      <t>max</t>
    </r>
    <r>
      <rPr>
        <sz val="12"/>
        <color theme="1"/>
        <rFont val="宋体"/>
        <family val="3"/>
        <charset val="134"/>
      </rPr>
      <t>满足使用要求</t>
    </r>
    <phoneticPr fontId="9" type="noConversion"/>
  </si>
  <si>
    <t>平均分离效率</t>
    <phoneticPr fontId="9" type="noConversion"/>
  </si>
  <si>
    <t>η</t>
    <phoneticPr fontId="9" type="noConversion"/>
  </si>
  <si>
    <t>%</t>
    <phoneticPr fontId="9" type="noConversion"/>
  </si>
  <si>
    <t>数值</t>
    <phoneticPr fontId="9" type="noConversion"/>
  </si>
  <si>
    <t>碳钢</t>
    <phoneticPr fontId="9" type="noConversion"/>
  </si>
  <si>
    <t>保温层重（硅酸铝耐火纤维毡）</t>
    <phoneticPr fontId="9" type="noConversion"/>
  </si>
  <si>
    <t>硅酸铝耐火纤维毡</t>
    <phoneticPr fontId="9" type="noConversion"/>
  </si>
  <si>
    <r>
      <rPr>
        <sz val="12"/>
        <color theme="1"/>
        <rFont val="宋体"/>
        <family val="3"/>
        <charset val="134"/>
      </rPr>
      <t>按圆台段积满飞灰计算；</t>
    </r>
    <r>
      <rPr>
        <sz val="12"/>
        <color theme="1"/>
        <rFont val="Times New Roman"/>
        <family val="1"/>
      </rPr>
      <t>1/3h*1/4π*(D</t>
    </r>
    <r>
      <rPr>
        <vertAlign val="subscript"/>
        <sz val="12"/>
        <color theme="1"/>
        <rFont val="Times New Roman"/>
        <family val="1"/>
      </rPr>
      <t>0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+D</t>
    </r>
    <r>
      <rPr>
        <vertAlign val="subscript"/>
        <sz val="12"/>
        <color theme="1"/>
        <rFont val="Times New Roman"/>
        <family val="1"/>
      </rPr>
      <t>2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+D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>D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</t>
    </r>
    <phoneticPr fontId="9" type="noConversion"/>
  </si>
  <si>
    <t>按圆台段积满飞灰计算</t>
    <phoneticPr fontId="9" type="noConversion"/>
  </si>
  <si>
    <t>吊耳总重量</t>
    <phoneticPr fontId="9" type="noConversion"/>
  </si>
  <si>
    <r>
      <t>m</t>
    </r>
    <r>
      <rPr>
        <vertAlign val="subscript"/>
        <sz val="12"/>
        <color theme="1"/>
        <rFont val="Times New Roman"/>
        <family val="1"/>
      </rPr>
      <t>e</t>
    </r>
    <phoneticPr fontId="9" type="noConversion"/>
  </si>
  <si>
    <r>
      <rPr>
        <b/>
        <sz val="12"/>
        <color theme="1"/>
        <rFont val="宋体"/>
        <family val="3"/>
        <charset val="134"/>
      </rPr>
      <t>吊耳</t>
    </r>
    <r>
      <rPr>
        <b/>
        <sz val="12"/>
        <color theme="1"/>
        <rFont val="Times New Roman"/>
        <family val="1"/>
      </rPr>
      <t>-</t>
    </r>
    <r>
      <rPr>
        <sz val="12"/>
        <color theme="1"/>
        <rFont val="Times New Roman"/>
        <family val="1"/>
      </rPr>
      <t xml:space="preserve">HG/T 21574-2008 </t>
    </r>
    <r>
      <rPr>
        <sz val="12"/>
        <color theme="1"/>
        <rFont val="宋体"/>
        <family val="3"/>
        <charset val="134"/>
      </rPr>
      <t>化工设备吊耳及工程技术要求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family val="3"/>
        <charset val="134"/>
      </rPr>
      <t>侧壁板式吊耳（</t>
    </r>
    <r>
      <rPr>
        <sz val="12"/>
        <color theme="1"/>
        <rFont val="Times New Roman"/>
        <family val="1"/>
      </rPr>
      <t>SP</t>
    </r>
    <r>
      <rPr>
        <sz val="12"/>
        <color theme="1"/>
        <rFont val="宋体"/>
        <family val="3"/>
        <charset val="134"/>
      </rPr>
      <t>型）</t>
    </r>
    <phoneticPr fontId="9" type="noConversion"/>
  </si>
  <si>
    <t>吊耳总吊重量</t>
    <phoneticPr fontId="9" type="noConversion"/>
  </si>
  <si>
    <t>吊耳总吊重量≤吊耳最大吊重</t>
    <phoneticPr fontId="9" type="noConversion"/>
  </si>
  <si>
    <t>侧壁板式吊耳（SP型），2只，单支吊重75t</t>
    <phoneticPr fontId="9" type="noConversion"/>
  </si>
  <si>
    <t>积灰总体积</t>
    <phoneticPr fontId="9" type="noConversion"/>
  </si>
  <si>
    <t>积灰总重量</t>
    <phoneticPr fontId="9" type="noConversion"/>
  </si>
  <si>
    <r>
      <rPr>
        <sz val="12"/>
        <color theme="1"/>
        <rFont val="宋体"/>
        <family val="3"/>
        <charset val="134"/>
      </rPr>
      <t>烟气量</t>
    </r>
    <r>
      <rPr>
        <sz val="12"/>
        <color theme="1"/>
        <rFont val="Times New Roman"/>
        <family val="1"/>
      </rPr>
      <t>50000Nm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/h</t>
    </r>
    <r>
      <rPr>
        <sz val="12"/>
        <color theme="1"/>
        <rFont val="宋体"/>
        <family val="3"/>
        <charset val="134"/>
      </rPr>
      <t>，温度</t>
    </r>
    <r>
      <rPr>
        <sz val="12"/>
        <color theme="1"/>
        <rFont val="Times New Roman"/>
        <family val="1"/>
      </rPr>
      <t>350</t>
    </r>
    <r>
      <rPr>
        <sz val="12"/>
        <color theme="1"/>
        <rFont val="宋体"/>
        <family val="3"/>
        <charset val="134"/>
      </rPr>
      <t>℃，灰</t>
    </r>
    <r>
      <rPr>
        <sz val="12"/>
        <color theme="1"/>
        <rFont val="Times New Roman"/>
        <family val="1"/>
      </rPr>
      <t>35g/Nm</t>
    </r>
    <r>
      <rPr>
        <vertAlign val="superscript"/>
        <sz val="12"/>
        <color theme="1"/>
        <rFont val="Times New Roman"/>
        <family val="1"/>
      </rPr>
      <t>3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</si>
</sst>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_ "/>
    <numFmt numFmtId="177" formatCode="0.000_ "/>
    <numFmt numFmtId="178" formatCode="0.00_);[Red]\(0.00\)"/>
    <numFmt numFmtId="179" formatCode="0.0000_);[Red]\(0.0000\)"/>
    <numFmt numFmtId="180" formatCode="0.000_);[Red]\(0.000\)"/>
    <numFmt numFmtId="181" formatCode="0_);[Red]\(0\)"/>
  </numFmts>
  <fonts count="17" x14ac:knownFonts="1">
    <font>
      <sz val="11"/>
      <color theme="1"/>
      <name val="宋体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2"/>
      <name val="Times New Roman"/>
      <family val="1"/>
    </font>
    <font>
      <vertAlign val="superscript"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perscript"/>
      <sz val="12"/>
      <name val="Times New Roman"/>
      <family val="1"/>
    </font>
    <font>
      <sz val="12"/>
      <name val="宋体"/>
      <family val="3"/>
      <charset val="134"/>
    </font>
    <font>
      <vertAlign val="subscript"/>
      <sz val="12"/>
      <name val="Times New Roman"/>
      <family val="1"/>
    </font>
    <font>
      <sz val="9"/>
      <name val="宋体"/>
      <family val="3"/>
      <charset val="134"/>
      <scheme val="minor"/>
    </font>
    <font>
      <i/>
      <sz val="12"/>
      <color theme="1"/>
      <name val="Times New Roman"/>
      <family val="1"/>
    </font>
    <font>
      <sz val="16"/>
      <color theme="1"/>
      <name val="宋体"/>
      <family val="3"/>
      <charset val="134"/>
    </font>
    <font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宋体"/>
      <family val="3"/>
      <charset val="134"/>
    </font>
    <font>
      <b/>
      <sz val="12"/>
      <color theme="1"/>
      <name val="Times New Roman"/>
      <family val="1"/>
    </font>
    <font>
      <vertAlign val="subscript"/>
      <sz val="12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readingOrder="1"/>
    </xf>
    <xf numFmtId="0" fontId="1" fillId="0" borderId="1" xfId="0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readingOrder="1"/>
    </xf>
    <xf numFmtId="0" fontId="1" fillId="0" borderId="2" xfId="0" applyFont="1" applyFill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readingOrder="1"/>
    </xf>
    <xf numFmtId="0" fontId="1" fillId="0" borderId="1" xfId="0" applyFont="1" applyBorder="1" applyAlignment="1">
      <alignment horizontal="center" vertical="center" readingOrder="1"/>
    </xf>
    <xf numFmtId="176" fontId="1" fillId="0" borderId="2" xfId="0" applyNumberFormat="1" applyFont="1" applyBorder="1" applyAlignment="1">
      <alignment horizontal="center" vertical="center" wrapText="1" readingOrder="1"/>
    </xf>
    <xf numFmtId="176" fontId="1" fillId="0" borderId="2" xfId="0" applyNumberFormat="1" applyFont="1" applyBorder="1" applyAlignment="1">
      <alignment horizontal="center" vertical="center" readingOrder="1"/>
    </xf>
    <xf numFmtId="0" fontId="2" fillId="0" borderId="2" xfId="0" applyFont="1" applyBorder="1" applyAlignment="1">
      <alignment horizontal="center" vertical="center" wrapText="1" readingOrder="1"/>
    </xf>
    <xf numFmtId="0" fontId="1" fillId="0" borderId="3" xfId="0" applyFont="1" applyFill="1" applyBorder="1" applyAlignment="1">
      <alignment horizontal="center" vertical="center" readingOrder="1"/>
    </xf>
    <xf numFmtId="0" fontId="1" fillId="0" borderId="0" xfId="0" applyFont="1" applyFill="1" applyAlignment="1">
      <alignment horizontal="center" vertical="center" readingOrder="1"/>
    </xf>
    <xf numFmtId="176" fontId="1" fillId="0" borderId="2" xfId="0" applyNumberFormat="1" applyFont="1" applyFill="1" applyBorder="1" applyAlignment="1">
      <alignment horizontal="center" vertical="center" wrapText="1" readingOrder="1"/>
    </xf>
    <xf numFmtId="0" fontId="1" fillId="0" borderId="1" xfId="0" applyFont="1" applyFill="1" applyBorder="1" applyAlignment="1">
      <alignment horizontal="center" vertical="center" wrapText="1" readingOrder="1"/>
    </xf>
    <xf numFmtId="0" fontId="1" fillId="0" borderId="2" xfId="0" applyFont="1" applyFill="1" applyBorder="1" applyAlignment="1">
      <alignment horizontal="center" vertical="center" readingOrder="1"/>
    </xf>
    <xf numFmtId="176" fontId="1" fillId="0" borderId="2" xfId="0" applyNumberFormat="1" applyFont="1" applyFill="1" applyBorder="1" applyAlignment="1">
      <alignment horizontal="center" vertical="center" readingOrder="1"/>
    </xf>
    <xf numFmtId="0" fontId="1" fillId="0" borderId="1" xfId="0" applyFont="1" applyFill="1" applyBorder="1" applyAlignment="1">
      <alignment horizontal="center" vertical="center" readingOrder="1"/>
    </xf>
    <xf numFmtId="0" fontId="2" fillId="0" borderId="2" xfId="0" applyFont="1" applyFill="1" applyBorder="1" applyAlignment="1">
      <alignment horizontal="center" vertical="center" readingOrder="1"/>
    </xf>
    <xf numFmtId="0" fontId="2" fillId="0" borderId="2" xfId="0" applyFont="1" applyBorder="1" applyAlignment="1">
      <alignment horizontal="center" vertical="center" readingOrder="1"/>
    </xf>
    <xf numFmtId="0" fontId="10" fillId="0" borderId="2" xfId="0" applyFont="1" applyBorder="1" applyAlignment="1">
      <alignment horizontal="center" vertical="center" wrapText="1" readingOrder="1"/>
    </xf>
    <xf numFmtId="177" fontId="1" fillId="0" borderId="2" xfId="0" applyNumberFormat="1" applyFont="1" applyBorder="1" applyAlignment="1">
      <alignment horizontal="center" vertical="center" wrapText="1" readingOrder="1"/>
    </xf>
    <xf numFmtId="178" fontId="1" fillId="0" borderId="2" xfId="0" applyNumberFormat="1" applyFont="1" applyFill="1" applyBorder="1" applyAlignment="1">
      <alignment horizontal="center" vertical="center" wrapText="1" readingOrder="1"/>
    </xf>
    <xf numFmtId="178" fontId="1" fillId="0" borderId="2" xfId="0" applyNumberFormat="1" applyFont="1" applyFill="1" applyBorder="1" applyAlignment="1">
      <alignment horizontal="center" vertical="center" readingOrder="1"/>
    </xf>
    <xf numFmtId="178" fontId="1" fillId="0" borderId="0" xfId="0" applyNumberFormat="1" applyFont="1" applyFill="1" applyAlignment="1">
      <alignment horizontal="center" vertical="center" readingOrder="1"/>
    </xf>
    <xf numFmtId="0" fontId="1" fillId="0" borderId="0" xfId="0" applyFont="1" applyBorder="1" applyAlignment="1">
      <alignment horizontal="left" vertical="center" readingOrder="1"/>
    </xf>
    <xf numFmtId="0" fontId="1" fillId="0" borderId="0" xfId="0" applyFont="1" applyBorder="1" applyAlignment="1">
      <alignment horizontal="center" vertical="center" wrapText="1" readingOrder="1"/>
    </xf>
    <xf numFmtId="0" fontId="1" fillId="0" borderId="0" xfId="0" applyFont="1" applyBorder="1" applyAlignment="1">
      <alignment horizontal="center" vertical="center" readingOrder="1"/>
    </xf>
    <xf numFmtId="0" fontId="1" fillId="0" borderId="0" xfId="0" applyFont="1" applyFill="1" applyBorder="1" applyAlignment="1">
      <alignment horizontal="center" vertical="center" readingOrder="1"/>
    </xf>
    <xf numFmtId="0" fontId="11" fillId="0" borderId="0" xfId="0" applyFont="1" applyFill="1" applyBorder="1" applyAlignment="1">
      <alignment horizontal="center" vertical="center" wrapText="1" readingOrder="1"/>
    </xf>
    <xf numFmtId="179" fontId="1" fillId="0" borderId="2" xfId="0" applyNumberFormat="1" applyFont="1" applyFill="1" applyBorder="1" applyAlignment="1">
      <alignment horizontal="center" vertical="center" wrapText="1" readingOrder="1"/>
    </xf>
    <xf numFmtId="11" fontId="1" fillId="0" borderId="2" xfId="0" applyNumberFormat="1" applyFont="1" applyFill="1" applyBorder="1" applyAlignment="1">
      <alignment horizontal="center" vertical="center" readingOrder="1"/>
    </xf>
    <xf numFmtId="0" fontId="1" fillId="0" borderId="0" xfId="0" applyFont="1" applyAlignment="1">
      <alignment vertical="center" readingOrder="1"/>
    </xf>
    <xf numFmtId="0" fontId="13" fillId="0" borderId="0" xfId="0" applyFont="1"/>
    <xf numFmtId="180" fontId="1" fillId="0" borderId="2" xfId="0" applyNumberFormat="1" applyFont="1" applyBorder="1" applyAlignment="1">
      <alignment horizontal="center" vertical="center" wrapText="1" readingOrder="1"/>
    </xf>
    <xf numFmtId="0" fontId="1" fillId="0" borderId="6" xfId="0" applyFont="1" applyFill="1" applyBorder="1" applyAlignment="1">
      <alignment horizontal="center" vertical="center" wrapText="1" readingOrder="1"/>
    </xf>
    <xf numFmtId="180" fontId="1" fillId="0" borderId="2" xfId="0" applyNumberFormat="1" applyFont="1" applyFill="1" applyBorder="1" applyAlignment="1">
      <alignment horizontal="center" vertical="center" wrapText="1" readingOrder="1"/>
    </xf>
    <xf numFmtId="0" fontId="1" fillId="0" borderId="7" xfId="0" applyFont="1" applyBorder="1" applyAlignment="1">
      <alignment horizontal="center" vertical="center" readingOrder="1"/>
    </xf>
    <xf numFmtId="180" fontId="1" fillId="3" borderId="2" xfId="0" applyNumberFormat="1" applyFont="1" applyFill="1" applyBorder="1" applyAlignment="1">
      <alignment horizontal="center" vertical="center" wrapText="1" readingOrder="1"/>
    </xf>
    <xf numFmtId="178" fontId="1" fillId="0" borderId="3" xfId="0" applyNumberFormat="1" applyFont="1" applyFill="1" applyBorder="1" applyAlignment="1">
      <alignment horizontal="center" vertical="center" wrapText="1" readingOrder="1"/>
    </xf>
    <xf numFmtId="0" fontId="1" fillId="0" borderId="0" xfId="0" applyFont="1" applyAlignment="1">
      <alignment horizontal="left" vertical="center" readingOrder="1"/>
    </xf>
    <xf numFmtId="0" fontId="1" fillId="2" borderId="2" xfId="0" applyFont="1" applyFill="1" applyBorder="1" applyAlignment="1">
      <alignment horizontal="center" vertical="center" readingOrder="1"/>
    </xf>
    <xf numFmtId="0" fontId="1" fillId="0" borderId="6" xfId="0" applyFont="1" applyBorder="1" applyAlignment="1">
      <alignment horizontal="center" vertical="center" readingOrder="1"/>
    </xf>
    <xf numFmtId="0" fontId="1" fillId="0" borderId="1" xfId="0" applyFont="1" applyBorder="1" applyAlignment="1">
      <alignment horizontal="center" vertical="center" readingOrder="1"/>
    </xf>
    <xf numFmtId="181" fontId="1" fillId="0" borderId="2" xfId="0" applyNumberFormat="1" applyFont="1" applyBorder="1" applyAlignment="1">
      <alignment horizontal="center" vertical="center" wrapText="1" readingOrder="1"/>
    </xf>
    <xf numFmtId="178" fontId="1" fillId="0" borderId="2" xfId="0" applyNumberFormat="1" applyFont="1" applyBorder="1" applyAlignment="1">
      <alignment horizontal="center" vertical="center" wrapText="1" readingOrder="1"/>
    </xf>
    <xf numFmtId="0" fontId="0" fillId="0" borderId="0" xfId="0" applyFill="1"/>
    <xf numFmtId="0" fontId="2" fillId="0" borderId="0" xfId="0" applyFont="1" applyAlignment="1">
      <alignment horizontal="left" vertical="center" readingOrder="1"/>
    </xf>
    <xf numFmtId="0" fontId="1" fillId="0" borderId="0" xfId="0" applyFont="1" applyAlignment="1">
      <alignment horizontal="left" vertical="center" readingOrder="1"/>
    </xf>
    <xf numFmtId="0" fontId="11" fillId="2" borderId="4" xfId="0" applyFont="1" applyFill="1" applyBorder="1" applyAlignment="1">
      <alignment horizontal="center" vertical="center" wrapText="1" readingOrder="1"/>
    </xf>
    <xf numFmtId="0" fontId="1" fillId="0" borderId="5" xfId="0" applyFont="1" applyBorder="1" applyAlignment="1">
      <alignment horizontal="left" vertical="center" readingOrder="1"/>
    </xf>
    <xf numFmtId="0" fontId="12" fillId="2" borderId="4" xfId="0" applyFont="1" applyFill="1" applyBorder="1" applyAlignment="1">
      <alignment horizontal="center" vertical="center" wrapText="1" readingOrder="1"/>
    </xf>
    <xf numFmtId="178" fontId="1" fillId="0" borderId="3" xfId="0" applyNumberFormat="1" applyFont="1" applyFill="1" applyBorder="1" applyAlignment="1">
      <alignment horizontal="center" vertical="center" wrapText="1" readingOrder="1"/>
    </xf>
    <xf numFmtId="178" fontId="1" fillId="0" borderId="5" xfId="0" applyNumberFormat="1" applyFont="1" applyFill="1" applyBorder="1" applyAlignment="1">
      <alignment horizontal="center" vertical="center" wrapText="1" readingOrder="1"/>
    </xf>
    <xf numFmtId="178" fontId="1" fillId="0" borderId="1" xfId="0" applyNumberFormat="1" applyFont="1" applyFill="1" applyBorder="1" applyAlignment="1">
      <alignment horizontal="center" vertical="center" wrapText="1" readingOrder="1"/>
    </xf>
    <xf numFmtId="179" fontId="1" fillId="0" borderId="3" xfId="0" applyNumberFormat="1" applyFont="1" applyFill="1" applyBorder="1" applyAlignment="1">
      <alignment horizontal="center" vertical="center" wrapText="1" readingOrder="1"/>
    </xf>
    <xf numFmtId="179" fontId="1" fillId="0" borderId="1" xfId="0" applyNumberFormat="1" applyFont="1" applyFill="1" applyBorder="1" applyAlignment="1">
      <alignment horizontal="center" vertical="center" wrapText="1" readingOrder="1"/>
    </xf>
    <xf numFmtId="0" fontId="2" fillId="0" borderId="0" xfId="0" applyFont="1" applyFill="1" applyAlignment="1">
      <alignment horizontal="left" vertical="center" readingOrder="1"/>
    </xf>
    <xf numFmtId="0" fontId="1" fillId="0" borderId="0" xfId="0" applyFont="1" applyFill="1" applyAlignment="1">
      <alignment horizontal="left" vertical="center" readingOrder="1"/>
    </xf>
    <xf numFmtId="0" fontId="15" fillId="0" borderId="3" xfId="0" applyFont="1" applyBorder="1" applyAlignment="1">
      <alignment horizontal="left" vertical="center" wrapText="1" readingOrder="1"/>
    </xf>
    <xf numFmtId="0" fontId="15" fillId="0" borderId="5" xfId="0" applyFont="1" applyBorder="1" applyAlignment="1">
      <alignment horizontal="left" vertical="center" wrapText="1" readingOrder="1"/>
    </xf>
    <xf numFmtId="0" fontId="15" fillId="0" borderId="1" xfId="0" applyFont="1" applyBorder="1" applyAlignment="1">
      <alignment horizontal="left" vertical="center" wrapText="1" readingOrder="1"/>
    </xf>
    <xf numFmtId="0" fontId="1" fillId="0" borderId="5" xfId="0" applyFont="1" applyBorder="1" applyAlignment="1">
      <alignment horizontal="center" vertical="center" readingOrder="1"/>
    </xf>
    <xf numFmtId="0" fontId="1" fillId="0" borderId="1" xfId="0" applyFont="1" applyBorder="1" applyAlignment="1">
      <alignment horizontal="center" vertical="center" readingOrder="1"/>
    </xf>
    <xf numFmtId="180" fontId="2" fillId="0" borderId="2" xfId="0" applyNumberFormat="1" applyFont="1" applyBorder="1" applyAlignment="1">
      <alignment horizontal="center" vertical="center" wrapText="1" readingOrder="1"/>
    </xf>
    <xf numFmtId="0" fontId="14" fillId="0" borderId="3" xfId="0" applyFont="1" applyBorder="1" applyAlignment="1">
      <alignment horizontal="left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0" fontId="1" fillId="0" borderId="5" xfId="0" applyFont="1" applyBorder="1" applyAlignment="1">
      <alignment horizontal="center" vertical="center" wrapText="1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133350</xdr:colOff>
      <xdr:row>0</xdr:row>
      <xdr:rowOff>28575</xdr:rowOff>
    </xdr:from>
    <xdr:to>
      <xdr:col>9</xdr:col>
      <xdr:colOff>396875</xdr:colOff>
      <xdr:row>30</xdr:row>
      <xdr:rowOff>133350</xdr:rowOff>
    </xdr:to>
    <xdr:pic>
      <xdr:nvPicPr>
        <xdr:cNvPr id="10" name="图片 9" descr="C:\Users\DELL\AppData\Roaming\Tencent\Users\2696029425\TIM\WinTemp\RichOle\P)SY8FXZG4HL(Z0C47[3W7Q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28575"/>
          <a:ext cx="2320925" cy="7115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22413</xdr:colOff>
      <xdr:row>2</xdr:row>
      <xdr:rowOff>22411</xdr:rowOff>
    </xdr:from>
    <xdr:to>
      <xdr:col>15</xdr:col>
      <xdr:colOff>661147</xdr:colOff>
      <xdr:row>15</xdr:row>
      <xdr:rowOff>117661</xdr:rowOff>
    </xdr:to>
    <xdr:pic>
      <xdr:nvPicPr>
        <xdr:cNvPr id="3" name="图片 2" descr="C:\Users\DELL\AppData\Roaming\Tencent\Users\2696029425\TIM\WinTemp\RichOle\SH4L4L6%V@5))BJAYO]FTG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4884" y="728382"/>
          <a:ext cx="4740087" cy="3249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67235</xdr:colOff>
      <xdr:row>16</xdr:row>
      <xdr:rowOff>56030</xdr:rowOff>
    </xdr:from>
    <xdr:to>
      <xdr:col>16</xdr:col>
      <xdr:colOff>22411</xdr:colOff>
      <xdr:row>25</xdr:row>
      <xdr:rowOff>13713</xdr:rowOff>
    </xdr:to>
    <xdr:pic>
      <xdr:nvPicPr>
        <xdr:cNvPr id="4" name="图片 3" descr="C:\Users\DELL\AppData\Roaming\Tencent\Users\2696029425\TIM\WinTemp\RichOle\EX6HY(CY90JFCL[X{UYPL73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9706" y="4291854"/>
          <a:ext cx="4740088" cy="2203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67237</xdr:colOff>
      <xdr:row>37</xdr:row>
      <xdr:rowOff>22414</xdr:rowOff>
    </xdr:from>
    <xdr:to>
      <xdr:col>15</xdr:col>
      <xdr:colOff>649942</xdr:colOff>
      <xdr:row>41</xdr:row>
      <xdr:rowOff>207830</xdr:rowOff>
    </xdr:to>
    <xdr:pic>
      <xdr:nvPicPr>
        <xdr:cNvPr id="5" name="图片 4" descr="C:\Users\DELL\AppData\Roaming\Tencent\Users\2696029425\TIM\WinTemp\RichOle\7~RC0SEKS1]66E83ZDT_PXA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9708" y="9468973"/>
          <a:ext cx="4684058" cy="11715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89646</xdr:colOff>
      <xdr:row>42</xdr:row>
      <xdr:rowOff>33619</xdr:rowOff>
    </xdr:from>
    <xdr:to>
      <xdr:col>16</xdr:col>
      <xdr:colOff>11205</xdr:colOff>
      <xdr:row>46</xdr:row>
      <xdr:rowOff>68929</xdr:rowOff>
    </xdr:to>
    <xdr:pic>
      <xdr:nvPicPr>
        <xdr:cNvPr id="6" name="图片 5" descr="C:\Users\DELL\AppData\Roaming\Tencent\Users\2696029425\TIM\WinTemp\RichOle\`@QRJ[~RX2BCSWEVA5SFT%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84322" y="10712825"/>
          <a:ext cx="4706471" cy="1021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67236</xdr:colOff>
      <xdr:row>26</xdr:row>
      <xdr:rowOff>56029</xdr:rowOff>
    </xdr:from>
    <xdr:to>
      <xdr:col>15</xdr:col>
      <xdr:colOff>649941</xdr:colOff>
      <xdr:row>35</xdr:row>
      <xdr:rowOff>58830</xdr:rowOff>
    </xdr:to>
    <xdr:pic>
      <xdr:nvPicPr>
        <xdr:cNvPr id="7" name="图片 6" descr="C:\Users\DELL\AppData\Roaming\Tencent\Users\2696029425\TIM\WinTemp\RichOle\]NMU[@3YMF}A~BMIRQ~OGR1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9707" y="6880411"/>
          <a:ext cx="4684058" cy="2131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67236</xdr:colOff>
      <xdr:row>33</xdr:row>
      <xdr:rowOff>89647</xdr:rowOff>
    </xdr:from>
    <xdr:to>
      <xdr:col>5</xdr:col>
      <xdr:colOff>328333</xdr:colOff>
      <xdr:row>47</xdr:row>
      <xdr:rowOff>146798</xdr:rowOff>
    </xdr:to>
    <xdr:pic>
      <xdr:nvPicPr>
        <xdr:cNvPr id="8" name="图片 7" descr="C:\Users\DELL\AppData\Roaming\Tencent\Users\2696029425\TIM\WinTemp\RichOle\`L@%1WYPVB1Q$IVC~`PD]@H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7442" y="8550088"/>
          <a:ext cx="2961715" cy="3508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56030</xdr:colOff>
      <xdr:row>33</xdr:row>
      <xdr:rowOff>67237</xdr:rowOff>
    </xdr:from>
    <xdr:to>
      <xdr:col>7</xdr:col>
      <xdr:colOff>2375647</xdr:colOff>
      <xdr:row>47</xdr:row>
      <xdr:rowOff>124758</xdr:rowOff>
    </xdr:to>
    <xdr:pic>
      <xdr:nvPicPr>
        <xdr:cNvPr id="10" name="图片 9" descr="C:\Users\DELL\AppData\Roaming\Tencent\Users\2696029425\TIM\WinTemp\RichOle\1JK7AJG[%7O2[%`UZDV24GU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0912" y="8527678"/>
          <a:ext cx="3316941" cy="35089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</xdr:colOff>
      <xdr:row>33</xdr:row>
      <xdr:rowOff>63502</xdr:rowOff>
    </xdr:from>
    <xdr:to>
      <xdr:col>3</xdr:col>
      <xdr:colOff>343588</xdr:colOff>
      <xdr:row>47</xdr:row>
      <xdr:rowOff>148167</xdr:rowOff>
    </xdr:to>
    <xdr:pic>
      <xdr:nvPicPr>
        <xdr:cNvPr id="9" name="图片 8" descr="C:\Users\DELL\AppData\Roaming\Tencent\Users\2696029425\TIM\WinTemp\RichOle\RB1[{((])8LRMVM~3$30@~6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2" y="8445502"/>
          <a:ext cx="2640169" cy="34924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78442</xdr:rowOff>
    </xdr:from>
    <xdr:to>
      <xdr:col>6</xdr:col>
      <xdr:colOff>901451</xdr:colOff>
      <xdr:row>29</xdr:row>
      <xdr:rowOff>9897</xdr:rowOff>
    </xdr:to>
    <xdr:pic>
      <xdr:nvPicPr>
        <xdr:cNvPr id="2" name="图片 1" descr="C:\Users\DELL\AppData\Roaming\Tencent\Users\2696029425\TIM\WinTemp\RichOle\)NJ1]IAQQMY9VGL%W@LKV$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1883"/>
          <a:ext cx="7653618" cy="4167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126998</xdr:colOff>
      <xdr:row>1</xdr:row>
      <xdr:rowOff>21167</xdr:rowOff>
    </xdr:from>
    <xdr:to>
      <xdr:col>10</xdr:col>
      <xdr:colOff>15500</xdr:colOff>
      <xdr:row>18</xdr:row>
      <xdr:rowOff>63500</xdr:rowOff>
    </xdr:to>
    <xdr:pic>
      <xdr:nvPicPr>
        <xdr:cNvPr id="6" name="图片 5" descr="C:\Users\DELL\AppData\Roaming\Tencent\Users\2696029425\TIM\WinTemp\RichOle\RB1[{((])8LRMVM~3$30@~6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2998" y="275167"/>
          <a:ext cx="2640169" cy="4138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296333</xdr:colOff>
      <xdr:row>19</xdr:row>
      <xdr:rowOff>0</xdr:rowOff>
    </xdr:from>
    <xdr:to>
      <xdr:col>9</xdr:col>
      <xdr:colOff>553508</xdr:colOff>
      <xdr:row>48</xdr:row>
      <xdr:rowOff>193675</xdr:rowOff>
    </xdr:to>
    <xdr:pic>
      <xdr:nvPicPr>
        <xdr:cNvPr id="8" name="图片 7" descr="C:\Users\DELL\AppData\Roaming\Tencent\Users\2696029425\TIM\WinTemp\RichOle\P)SY8FXZG4HL(Z0C47[3W7Q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2333" y="4593167"/>
          <a:ext cx="2320925" cy="7115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14</xdr:row>
      <xdr:rowOff>178621</xdr:rowOff>
    </xdr:from>
    <xdr:to>
      <xdr:col>6</xdr:col>
      <xdr:colOff>21167</xdr:colOff>
      <xdr:row>46</xdr:row>
      <xdr:rowOff>183471</xdr:rowOff>
    </xdr:to>
    <xdr:pic>
      <xdr:nvPicPr>
        <xdr:cNvPr id="2" name="图片 1" descr="C:\Users\DELL\AppData\Roaming\Tencent\Users\2696029425\TIM\WinTemp\RichOle\)NQOKTEK{0TV}VC8IQ8CJN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3798121"/>
          <a:ext cx="9017000" cy="610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42333</xdr:colOff>
      <xdr:row>0</xdr:row>
      <xdr:rowOff>1058</xdr:rowOff>
    </xdr:from>
    <xdr:to>
      <xdr:col>14</xdr:col>
      <xdr:colOff>561497</xdr:colOff>
      <xdr:row>19</xdr:row>
      <xdr:rowOff>148165</xdr:rowOff>
    </xdr:to>
    <xdr:pic>
      <xdr:nvPicPr>
        <xdr:cNvPr id="3" name="图片 2" descr="C:\Users\DELL\AppData\Roaming\Tencent\Users\2696029425\TIM\WinTemp\RichOle\D`)5HM$D$OJO}1LWTEX@YW7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9916" y="1058"/>
          <a:ext cx="6022498" cy="4719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47</xdr:row>
      <xdr:rowOff>148169</xdr:rowOff>
    </xdr:from>
    <xdr:to>
      <xdr:col>5</xdr:col>
      <xdr:colOff>730249</xdr:colOff>
      <xdr:row>78</xdr:row>
      <xdr:rowOff>142877</xdr:rowOff>
    </xdr:to>
    <xdr:pic>
      <xdr:nvPicPr>
        <xdr:cNvPr id="8" name="图片 7" descr="C:\Users\DELL\AppData\Roaming\Tencent\Users\2696029425\TIM\WinTemp\RichOle\L[3}5GM~X}EVRZ}0{8{9(}G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0054169"/>
          <a:ext cx="8371416" cy="59002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F24" sqref="F24"/>
    </sheetView>
  </sheetViews>
  <sheetFormatPr defaultColWidth="9" defaultRowHeight="20.100000000000001" customHeight="1" x14ac:dyDescent="0.15"/>
  <cols>
    <col min="1" max="1" width="5.875" style="3" bestFit="1" customWidth="1"/>
    <col min="2" max="2" width="24.25" style="3" bestFit="1" customWidth="1"/>
    <col min="3" max="3" width="5.875" style="3" bestFit="1" customWidth="1"/>
    <col min="4" max="4" width="9.125" style="3" bestFit="1" customWidth="1"/>
    <col min="5" max="5" width="13.125" style="3" bestFit="1" customWidth="1"/>
    <col min="6" max="6" width="51.5" style="14" customWidth="1"/>
    <col min="7" max="16384" width="9" style="3"/>
  </cols>
  <sheetData>
    <row r="1" spans="1:7" ht="20.25" customHeight="1" x14ac:dyDescent="0.15">
      <c r="A1" s="51" t="s">
        <v>44</v>
      </c>
      <c r="B1" s="51"/>
      <c r="C1" s="51"/>
      <c r="D1" s="51"/>
      <c r="E1" s="51"/>
      <c r="F1" s="51"/>
    </row>
    <row r="2" spans="1:7" ht="15.75" x14ac:dyDescent="0.15">
      <c r="A2" s="4" t="s">
        <v>0</v>
      </c>
      <c r="B2" s="2" t="s">
        <v>1</v>
      </c>
      <c r="C2" s="2" t="s">
        <v>2</v>
      </c>
      <c r="D2" s="2" t="s">
        <v>3</v>
      </c>
      <c r="E2" s="12" t="s">
        <v>296</v>
      </c>
      <c r="F2" s="6" t="s">
        <v>6</v>
      </c>
    </row>
    <row r="3" spans="1:7" ht="18.75" x14ac:dyDescent="0.15">
      <c r="A3" s="4">
        <v>1</v>
      </c>
      <c r="B3" s="2" t="s">
        <v>21</v>
      </c>
      <c r="C3" s="2" t="s">
        <v>52</v>
      </c>
      <c r="D3" s="2" t="s">
        <v>22</v>
      </c>
      <c r="E3" s="23">
        <f>旋风分离器设计!G9</f>
        <v>5</v>
      </c>
      <c r="F3" s="6" t="s">
        <v>310</v>
      </c>
    </row>
    <row r="4" spans="1:7" ht="20.100000000000001" customHeight="1" x14ac:dyDescent="0.15">
      <c r="A4" s="4">
        <v>2</v>
      </c>
      <c r="B4" s="2" t="s">
        <v>23</v>
      </c>
      <c r="C4" s="2" t="s">
        <v>24</v>
      </c>
      <c r="D4" s="2" t="s">
        <v>22</v>
      </c>
      <c r="E4" s="23">
        <f>旋风分离器设计!G10</f>
        <v>2.2000000000000002</v>
      </c>
      <c r="F4" s="6"/>
    </row>
    <row r="5" spans="1:7" ht="20.100000000000001" customHeight="1" x14ac:dyDescent="0.15">
      <c r="A5" s="4">
        <v>3</v>
      </c>
      <c r="B5" s="2" t="s">
        <v>25</v>
      </c>
      <c r="C5" s="2" t="s">
        <v>26</v>
      </c>
      <c r="D5" s="2" t="s">
        <v>22</v>
      </c>
      <c r="E5" s="23">
        <f>旋风分离器设计!G11</f>
        <v>1.1000000000000001</v>
      </c>
      <c r="F5" s="6"/>
    </row>
    <row r="6" spans="1:7" ht="18.75" x14ac:dyDescent="0.15">
      <c r="A6" s="4">
        <v>4</v>
      </c>
      <c r="B6" s="2" t="s">
        <v>29</v>
      </c>
      <c r="C6" s="2" t="s">
        <v>53</v>
      </c>
      <c r="D6" s="2" t="s">
        <v>22</v>
      </c>
      <c r="E6" s="23">
        <f>旋风分离器设计!G13</f>
        <v>2</v>
      </c>
      <c r="F6" s="6"/>
    </row>
    <row r="7" spans="1:7" ht="18.75" x14ac:dyDescent="0.15">
      <c r="A7" s="4">
        <v>5</v>
      </c>
      <c r="B7" s="2" t="s">
        <v>30</v>
      </c>
      <c r="C7" s="2" t="s">
        <v>54</v>
      </c>
      <c r="D7" s="2" t="s">
        <v>22</v>
      </c>
      <c r="E7" s="23">
        <f>旋风分离器设计!G14</f>
        <v>2.5</v>
      </c>
      <c r="F7" s="6"/>
    </row>
    <row r="8" spans="1:7" ht="15.75" x14ac:dyDescent="0.15">
      <c r="A8" s="4">
        <v>6</v>
      </c>
      <c r="B8" s="2" t="s">
        <v>31</v>
      </c>
      <c r="C8" s="2" t="s">
        <v>32</v>
      </c>
      <c r="D8" s="2" t="s">
        <v>22</v>
      </c>
      <c r="E8" s="23">
        <f>旋风分离器设计!G15</f>
        <v>7</v>
      </c>
      <c r="F8" s="6"/>
    </row>
    <row r="9" spans="1:7" ht="15.75" x14ac:dyDescent="0.15">
      <c r="A9" s="4">
        <v>7</v>
      </c>
      <c r="B9" s="2" t="s">
        <v>33</v>
      </c>
      <c r="C9" s="2" t="s">
        <v>34</v>
      </c>
      <c r="D9" s="2" t="s">
        <v>22</v>
      </c>
      <c r="E9" s="23">
        <f>旋风分离器设计!G16</f>
        <v>15</v>
      </c>
      <c r="F9" s="6"/>
      <c r="G9" s="42"/>
    </row>
    <row r="10" spans="1:7" ht="18.75" x14ac:dyDescent="0.15">
      <c r="A10" s="4">
        <v>8</v>
      </c>
      <c r="B10" s="12" t="s">
        <v>131</v>
      </c>
      <c r="C10" s="2" t="s">
        <v>55</v>
      </c>
      <c r="D10" s="2" t="s">
        <v>22</v>
      </c>
      <c r="E10" s="23">
        <f>旋风分离器设计!G17</f>
        <v>2</v>
      </c>
      <c r="F10" s="6"/>
    </row>
    <row r="11" spans="1:7" ht="15.75" x14ac:dyDescent="0.15">
      <c r="A11" s="69"/>
      <c r="B11" s="69"/>
      <c r="C11" s="69"/>
      <c r="D11" s="69"/>
      <c r="E11" s="69"/>
      <c r="F11" s="68"/>
    </row>
    <row r="12" spans="1:7" ht="18.75" x14ac:dyDescent="0.15">
      <c r="A12" s="4">
        <v>9</v>
      </c>
      <c r="B12" s="2" t="s">
        <v>15</v>
      </c>
      <c r="C12" s="2" t="s">
        <v>61</v>
      </c>
      <c r="D12" s="2" t="s">
        <v>16</v>
      </c>
      <c r="E12" s="15">
        <f>旋风分离器设计!G7</f>
        <v>13.097172188081277</v>
      </c>
      <c r="F12" s="6"/>
    </row>
    <row r="13" spans="1:7" ht="15.75" x14ac:dyDescent="0.15">
      <c r="A13" s="45">
        <v>10</v>
      </c>
      <c r="B13" s="8" t="s">
        <v>38</v>
      </c>
      <c r="C13" s="2" t="s">
        <v>39</v>
      </c>
      <c r="D13" s="8" t="s">
        <v>40</v>
      </c>
      <c r="E13" s="18">
        <f>旋风分离器设计!G21</f>
        <v>487.50585366746986</v>
      </c>
      <c r="F13" s="43" t="s">
        <v>71</v>
      </c>
    </row>
    <row r="14" spans="1:7" ht="15.75" x14ac:dyDescent="0.15">
      <c r="A14" s="45">
        <v>11</v>
      </c>
      <c r="B14" s="21" t="s">
        <v>293</v>
      </c>
      <c r="C14" s="2" t="s">
        <v>294</v>
      </c>
      <c r="D14" s="8" t="s">
        <v>295</v>
      </c>
      <c r="E14" s="18">
        <f>分离效率!F6*100</f>
        <v>46.075100368697242</v>
      </c>
      <c r="F14" s="17"/>
    </row>
    <row r="15" spans="1:7" ht="15.75" x14ac:dyDescent="0.15">
      <c r="A15" s="64"/>
      <c r="B15" s="64"/>
      <c r="C15" s="64"/>
      <c r="D15" s="64"/>
      <c r="E15" s="64"/>
      <c r="F15" s="65"/>
    </row>
    <row r="16" spans="1:7" ht="18.75" x14ac:dyDescent="0.15">
      <c r="A16" s="4">
        <v>12</v>
      </c>
      <c r="B16" s="2" t="s">
        <v>238</v>
      </c>
      <c r="C16" s="2" t="s">
        <v>130</v>
      </c>
      <c r="D16" s="2" t="s">
        <v>170</v>
      </c>
      <c r="E16" s="23">
        <f>材料体积与重量!F42</f>
        <v>27.958697404726511</v>
      </c>
      <c r="F16" s="66" t="s">
        <v>297</v>
      </c>
    </row>
    <row r="17" spans="1:8" ht="18.75" x14ac:dyDescent="0.15">
      <c r="A17" s="4">
        <v>13</v>
      </c>
      <c r="B17" s="2" t="s">
        <v>250</v>
      </c>
      <c r="C17" s="2" t="s">
        <v>174</v>
      </c>
      <c r="D17" s="2" t="s">
        <v>170</v>
      </c>
      <c r="E17" s="23">
        <f>材料体积与重量!F54</f>
        <v>7.2157087629930796</v>
      </c>
      <c r="F17" s="66" t="s">
        <v>299</v>
      </c>
    </row>
    <row r="18" spans="1:8" ht="18.75" x14ac:dyDescent="0.15">
      <c r="A18" s="4">
        <v>14</v>
      </c>
      <c r="B18" s="12" t="s">
        <v>309</v>
      </c>
      <c r="C18" s="2" t="s">
        <v>157</v>
      </c>
      <c r="D18" s="2" t="s">
        <v>170</v>
      </c>
      <c r="E18" s="23">
        <f>材料体积与重量!F59</f>
        <v>98.017690792001531</v>
      </c>
      <c r="F18" s="66" t="s">
        <v>301</v>
      </c>
    </row>
    <row r="19" spans="1:8" ht="18.75" x14ac:dyDescent="0.15">
      <c r="A19" s="4">
        <v>15</v>
      </c>
      <c r="B19" s="12" t="s">
        <v>302</v>
      </c>
      <c r="C19" s="2" t="s">
        <v>303</v>
      </c>
      <c r="D19" s="2" t="s">
        <v>170</v>
      </c>
      <c r="E19" s="23">
        <f>吊耳!F12</f>
        <v>0.54287917360554205</v>
      </c>
      <c r="F19" s="66" t="s">
        <v>307</v>
      </c>
    </row>
    <row r="20" spans="1:8" ht="18.75" x14ac:dyDescent="0.15">
      <c r="A20" s="4">
        <v>16</v>
      </c>
      <c r="B20" s="12" t="s">
        <v>305</v>
      </c>
      <c r="C20" s="2" t="s">
        <v>288</v>
      </c>
      <c r="D20" s="2" t="s">
        <v>170</v>
      </c>
      <c r="E20" s="23">
        <f>SUM(E16:E19)</f>
        <v>133.73497613332665</v>
      </c>
      <c r="F20" s="66" t="s">
        <v>306</v>
      </c>
      <c r="H20"/>
    </row>
    <row r="22" spans="1:8" ht="20.100000000000001" customHeight="1" x14ac:dyDescent="0.15">
      <c r="G22" s="42"/>
    </row>
    <row r="24" spans="1:8" ht="20.100000000000001" customHeight="1" x14ac:dyDescent="0.15">
      <c r="F24" s="48"/>
    </row>
    <row r="26" spans="1:8" ht="20.100000000000001" customHeight="1" x14ac:dyDescent="0.15">
      <c r="E26"/>
    </row>
    <row r="28" spans="1:8" ht="20.100000000000001" customHeight="1" x14ac:dyDescent="0.15">
      <c r="F28" s="48"/>
    </row>
    <row r="31" spans="1:8" ht="20.100000000000001" customHeight="1" x14ac:dyDescent="0.15">
      <c r="F31" s="48"/>
    </row>
  </sheetData>
  <mergeCells count="3">
    <mergeCell ref="A15:F15"/>
    <mergeCell ref="A11:F11"/>
    <mergeCell ref="A1:F1"/>
  </mergeCells>
  <phoneticPr fontId="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zoomScale="90" zoomScaleNormal="90" workbookViewId="0">
      <selection activeCell="E17" sqref="E17"/>
    </sheetView>
  </sheetViews>
  <sheetFormatPr defaultColWidth="9" defaultRowHeight="20.100000000000001" customHeight="1" x14ac:dyDescent="0.15"/>
  <cols>
    <col min="1" max="1" width="5.875" style="3" bestFit="1" customWidth="1"/>
    <col min="2" max="2" width="24.25" style="3" bestFit="1" customWidth="1"/>
    <col min="3" max="3" width="5.875" style="3" bestFit="1" customWidth="1"/>
    <col min="4" max="4" width="9.125" style="3" bestFit="1" customWidth="1"/>
    <col min="5" max="5" width="35.5" style="3" customWidth="1"/>
    <col min="6" max="6" width="11.5" style="3" bestFit="1" customWidth="1"/>
    <col min="7" max="7" width="13.125" style="3" bestFit="1" customWidth="1"/>
    <col min="8" max="8" width="51.5" style="14" customWidth="1"/>
    <col min="9" max="9" width="5.125" style="3" customWidth="1"/>
    <col min="10" max="16384" width="9" style="3"/>
  </cols>
  <sheetData>
    <row r="1" spans="1:16" ht="20.25" x14ac:dyDescent="0.15">
      <c r="A1" s="51" t="s">
        <v>44</v>
      </c>
      <c r="B1" s="51"/>
      <c r="C1" s="51"/>
      <c r="D1" s="51"/>
      <c r="E1" s="51"/>
      <c r="F1" s="51"/>
      <c r="G1" s="51"/>
      <c r="H1" s="51"/>
      <c r="I1" s="31"/>
    </row>
    <row r="2" spans="1:16" ht="20.100000000000001" customHeight="1" x14ac:dyDescent="0.15">
      <c r="A2" s="52" t="s">
        <v>106</v>
      </c>
      <c r="B2" s="52"/>
      <c r="C2" s="52"/>
      <c r="D2" s="52"/>
      <c r="E2" s="52"/>
      <c r="F2" s="52"/>
      <c r="G2" s="52"/>
      <c r="H2" s="52"/>
      <c r="I2" s="27"/>
      <c r="J2" s="49" t="s">
        <v>111</v>
      </c>
      <c r="K2" s="50"/>
      <c r="L2" s="50"/>
      <c r="M2" s="50"/>
      <c r="N2" s="50"/>
      <c r="O2" s="50"/>
      <c r="P2" s="50"/>
    </row>
    <row r="3" spans="1:16" ht="24.75" customHeight="1" x14ac:dyDescent="0.15">
      <c r="A3" s="4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2" t="s">
        <v>103</v>
      </c>
      <c r="H3" s="6" t="s">
        <v>6</v>
      </c>
      <c r="I3" s="28"/>
    </row>
    <row r="4" spans="1:16" ht="18.75" x14ac:dyDescent="0.15">
      <c r="A4" s="4">
        <v>1</v>
      </c>
      <c r="B4" s="2" t="s">
        <v>7</v>
      </c>
      <c r="C4" s="2" t="s">
        <v>51</v>
      </c>
      <c r="D4" s="5" t="s">
        <v>8</v>
      </c>
      <c r="E4" s="2" t="s">
        <v>9</v>
      </c>
      <c r="F4" s="2">
        <v>50000</v>
      </c>
      <c r="G4" s="2">
        <v>50000</v>
      </c>
      <c r="H4" s="6"/>
      <c r="I4" s="28"/>
      <c r="K4"/>
    </row>
    <row r="5" spans="1:16" ht="15.75" x14ac:dyDescent="0.15">
      <c r="A5" s="4">
        <v>2</v>
      </c>
      <c r="B5" s="2" t="s">
        <v>10</v>
      </c>
      <c r="C5" s="2" t="s">
        <v>11</v>
      </c>
      <c r="D5" s="5" t="s">
        <v>12</v>
      </c>
      <c r="E5" s="2" t="s">
        <v>9</v>
      </c>
      <c r="F5" s="6">
        <v>350</v>
      </c>
      <c r="G5" s="6">
        <v>350</v>
      </c>
      <c r="H5" s="6"/>
      <c r="I5" s="28"/>
    </row>
    <row r="6" spans="1:16" ht="18.75" x14ac:dyDescent="0.15">
      <c r="A6" s="4">
        <v>3</v>
      </c>
      <c r="B6" s="2" t="s">
        <v>13</v>
      </c>
      <c r="C6" s="2" t="s">
        <v>14</v>
      </c>
      <c r="D6" s="5" t="s">
        <v>8</v>
      </c>
      <c r="E6" s="1" t="s">
        <v>77</v>
      </c>
      <c r="F6" s="10">
        <f>F4*(F5+273)/273</f>
        <v>114102.56410256411</v>
      </c>
      <c r="G6" s="10">
        <f>G4*(G5+273)/273</f>
        <v>114102.56410256411</v>
      </c>
      <c r="H6" s="6"/>
      <c r="I6" s="28"/>
    </row>
    <row r="7" spans="1:16" ht="18.75" x14ac:dyDescent="0.15">
      <c r="A7" s="4">
        <v>4</v>
      </c>
      <c r="B7" s="2" t="s">
        <v>15</v>
      </c>
      <c r="C7" s="2" t="s">
        <v>61</v>
      </c>
      <c r="D7" s="2" t="s">
        <v>16</v>
      </c>
      <c r="E7" s="2" t="s">
        <v>17</v>
      </c>
      <c r="F7" s="6">
        <v>13.5</v>
      </c>
      <c r="G7" s="15">
        <f>G6/3600/G8</f>
        <v>13.097172188081277</v>
      </c>
      <c r="H7" s="6" t="s">
        <v>62</v>
      </c>
      <c r="I7" s="28"/>
    </row>
    <row r="8" spans="1:16" ht="18.75" x14ac:dyDescent="0.15">
      <c r="A8" s="4">
        <v>5</v>
      </c>
      <c r="B8" s="2" t="s">
        <v>18</v>
      </c>
      <c r="C8" s="2" t="s">
        <v>19</v>
      </c>
      <c r="D8" s="2" t="s">
        <v>20</v>
      </c>
      <c r="E8" s="2" t="s">
        <v>78</v>
      </c>
      <c r="F8" s="10">
        <f>F6/3600/F7</f>
        <v>2.347789384826422</v>
      </c>
      <c r="G8" s="10">
        <f>G10*G11</f>
        <v>2.4200000000000004</v>
      </c>
      <c r="H8" s="6"/>
      <c r="I8" s="28"/>
    </row>
    <row r="9" spans="1:16" ht="20.25" x14ac:dyDescent="0.15">
      <c r="A9" s="4">
        <v>6</v>
      </c>
      <c r="B9" s="2" t="s">
        <v>21</v>
      </c>
      <c r="C9" s="2" t="s">
        <v>52</v>
      </c>
      <c r="D9" s="2" t="s">
        <v>22</v>
      </c>
      <c r="E9" s="2" t="s">
        <v>79</v>
      </c>
      <c r="F9" s="23">
        <f>(F6/3600/(1*0.44*0.21*F7))^0.5</f>
        <v>5.0407316955239727</v>
      </c>
      <c r="G9" s="23">
        <v>5</v>
      </c>
      <c r="H9" s="6" t="s">
        <v>198</v>
      </c>
      <c r="I9" s="28"/>
    </row>
    <row r="10" spans="1:16" ht="20.100000000000001" customHeight="1" x14ac:dyDescent="0.15">
      <c r="A10" s="4">
        <v>7</v>
      </c>
      <c r="B10" s="2" t="s">
        <v>23</v>
      </c>
      <c r="C10" s="2" t="s">
        <v>24</v>
      </c>
      <c r="D10" s="2" t="s">
        <v>22</v>
      </c>
      <c r="E10" s="2" t="s">
        <v>41</v>
      </c>
      <c r="F10" s="23">
        <f>0.44*F9</f>
        <v>2.2179219460305482</v>
      </c>
      <c r="G10" s="23">
        <v>2.2000000000000002</v>
      </c>
      <c r="H10" s="6" t="s">
        <v>108</v>
      </c>
      <c r="I10" s="28"/>
    </row>
    <row r="11" spans="1:16" ht="20.100000000000001" customHeight="1" x14ac:dyDescent="0.15">
      <c r="A11" s="4">
        <v>8</v>
      </c>
      <c r="B11" s="2" t="s">
        <v>25</v>
      </c>
      <c r="C11" s="2" t="s">
        <v>26</v>
      </c>
      <c r="D11" s="2" t="s">
        <v>22</v>
      </c>
      <c r="E11" s="2" t="s">
        <v>42</v>
      </c>
      <c r="F11" s="23">
        <f>0.21*F9</f>
        <v>1.0585536560600342</v>
      </c>
      <c r="G11" s="23">
        <v>1.1000000000000001</v>
      </c>
      <c r="H11" s="6" t="s">
        <v>108</v>
      </c>
      <c r="I11" s="28"/>
    </row>
    <row r="12" spans="1:16" ht="18.75" x14ac:dyDescent="0.15">
      <c r="A12" s="4">
        <v>9</v>
      </c>
      <c r="B12" s="2" t="s">
        <v>27</v>
      </c>
      <c r="C12" s="2" t="s">
        <v>28</v>
      </c>
      <c r="D12" s="2" t="s">
        <v>22</v>
      </c>
      <c r="E12" s="2" t="s">
        <v>80</v>
      </c>
      <c r="F12" s="23">
        <f>2*(F8/3.14159)^0.5</f>
        <v>1.7289594594509206</v>
      </c>
      <c r="G12" s="23">
        <f>2*(G8/3.14159)^0.5</f>
        <v>1.7553467751054563</v>
      </c>
      <c r="H12" s="6"/>
      <c r="I12" s="28"/>
    </row>
    <row r="13" spans="1:16" ht="18.75" x14ac:dyDescent="0.15">
      <c r="A13" s="4">
        <v>10</v>
      </c>
      <c r="B13" s="2" t="s">
        <v>29</v>
      </c>
      <c r="C13" s="2" t="s">
        <v>53</v>
      </c>
      <c r="D13" s="2" t="s">
        <v>22</v>
      </c>
      <c r="E13" s="2" t="s">
        <v>81</v>
      </c>
      <c r="F13" s="23">
        <f>0.4*F9</f>
        <v>2.0162926782095894</v>
      </c>
      <c r="G13" s="23">
        <v>2</v>
      </c>
      <c r="H13" s="6" t="s">
        <v>63</v>
      </c>
      <c r="I13" s="28"/>
    </row>
    <row r="14" spans="1:16" ht="18.75" x14ac:dyDescent="0.15">
      <c r="A14" s="4">
        <v>11</v>
      </c>
      <c r="B14" s="2" t="s">
        <v>30</v>
      </c>
      <c r="C14" s="2" t="s">
        <v>54</v>
      </c>
      <c r="D14" s="2" t="s">
        <v>22</v>
      </c>
      <c r="E14" s="2" t="s">
        <v>82</v>
      </c>
      <c r="F14" s="23">
        <f>0.5*F9</f>
        <v>2.5203658477619864</v>
      </c>
      <c r="G14" s="23">
        <v>2.5</v>
      </c>
      <c r="H14" s="6" t="s">
        <v>108</v>
      </c>
      <c r="I14" s="28"/>
    </row>
    <row r="15" spans="1:16" ht="18.75" x14ac:dyDescent="0.15">
      <c r="A15" s="4">
        <v>12</v>
      </c>
      <c r="B15" s="2" t="s">
        <v>31</v>
      </c>
      <c r="C15" s="2" t="s">
        <v>32</v>
      </c>
      <c r="D15" s="2" t="s">
        <v>22</v>
      </c>
      <c r="E15" s="7" t="s">
        <v>83</v>
      </c>
      <c r="F15" s="23">
        <f>1.4*F9</f>
        <v>7.0570243737335616</v>
      </c>
      <c r="G15" s="23">
        <v>7</v>
      </c>
      <c r="H15" s="6" t="s">
        <v>108</v>
      </c>
      <c r="I15" s="28"/>
    </row>
    <row r="16" spans="1:16" ht="18.75" x14ac:dyDescent="0.15">
      <c r="A16" s="4">
        <v>13</v>
      </c>
      <c r="B16" s="2" t="s">
        <v>33</v>
      </c>
      <c r="C16" s="2" t="s">
        <v>34</v>
      </c>
      <c r="D16" s="2" t="s">
        <v>22</v>
      </c>
      <c r="E16" s="7" t="s">
        <v>271</v>
      </c>
      <c r="F16" s="23">
        <f>3*F9</f>
        <v>15.122195086571917</v>
      </c>
      <c r="G16" s="23">
        <v>15</v>
      </c>
      <c r="H16" s="6" t="s">
        <v>272</v>
      </c>
      <c r="I16" s="28"/>
      <c r="J16" s="49" t="s">
        <v>112</v>
      </c>
      <c r="K16" s="50"/>
      <c r="L16" s="50"/>
      <c r="M16" s="50"/>
      <c r="N16" s="50"/>
      <c r="O16" s="50"/>
      <c r="P16" s="50"/>
    </row>
    <row r="17" spans="1:16" ht="18.75" x14ac:dyDescent="0.15">
      <c r="A17" s="4">
        <v>14</v>
      </c>
      <c r="B17" s="12" t="s">
        <v>131</v>
      </c>
      <c r="C17" s="2" t="s">
        <v>55</v>
      </c>
      <c r="D17" s="2" t="s">
        <v>22</v>
      </c>
      <c r="E17" s="7" t="s">
        <v>84</v>
      </c>
      <c r="F17" s="23">
        <f>0.4*F9</f>
        <v>2.0162926782095894</v>
      </c>
      <c r="G17" s="23">
        <v>2</v>
      </c>
      <c r="H17" s="6" t="s">
        <v>108</v>
      </c>
      <c r="I17" s="28"/>
    </row>
    <row r="18" spans="1:16" ht="18.75" x14ac:dyDescent="0.15">
      <c r="A18" s="9">
        <v>15</v>
      </c>
      <c r="B18" s="8" t="s">
        <v>35</v>
      </c>
      <c r="C18" s="2" t="s">
        <v>36</v>
      </c>
      <c r="D18" s="8" t="s">
        <v>66</v>
      </c>
      <c r="E18" s="8" t="s">
        <v>85</v>
      </c>
      <c r="F18" s="11">
        <f>16*F10*F11/(F13*F13)</f>
        <v>9.2399999999999967</v>
      </c>
      <c r="G18" s="11">
        <f>16*G10*G11/(G13*G13)</f>
        <v>9.6800000000000015</v>
      </c>
      <c r="H18" s="17" t="s">
        <v>64</v>
      </c>
      <c r="I18" s="29"/>
    </row>
    <row r="19" spans="1:16" ht="18.75" x14ac:dyDescent="0.15">
      <c r="A19" s="4">
        <v>16</v>
      </c>
      <c r="B19" s="21" t="s">
        <v>48</v>
      </c>
      <c r="C19" s="2" t="s">
        <v>56</v>
      </c>
      <c r="D19" s="8" t="s">
        <v>43</v>
      </c>
      <c r="E19" s="8" t="s">
        <v>9</v>
      </c>
      <c r="F19" s="18">
        <v>1.34</v>
      </c>
      <c r="G19" s="18">
        <f>F19</f>
        <v>1.34</v>
      </c>
      <c r="H19" s="17"/>
      <c r="I19" s="29"/>
    </row>
    <row r="20" spans="1:16" ht="18.75" x14ac:dyDescent="0.15">
      <c r="A20" s="4">
        <v>17</v>
      </c>
      <c r="B20" s="21" t="s">
        <v>47</v>
      </c>
      <c r="C20" s="2" t="s">
        <v>57</v>
      </c>
      <c r="D20" s="8" t="s">
        <v>37</v>
      </c>
      <c r="E20" s="2" t="s">
        <v>86</v>
      </c>
      <c r="F20" s="11">
        <f>F19*273/(F5+273)</f>
        <v>0.58719101123595518</v>
      </c>
      <c r="G20" s="11">
        <f>G19*273/(G5+273)</f>
        <v>0.58719101123595518</v>
      </c>
      <c r="H20" s="17"/>
      <c r="I20" s="29"/>
    </row>
    <row r="21" spans="1:16" ht="20.25" x14ac:dyDescent="0.15">
      <c r="A21" s="9">
        <v>18</v>
      </c>
      <c r="B21" s="8" t="s">
        <v>38</v>
      </c>
      <c r="C21" s="2" t="s">
        <v>39</v>
      </c>
      <c r="D21" s="8" t="s">
        <v>40</v>
      </c>
      <c r="E21" s="2" t="s">
        <v>87</v>
      </c>
      <c r="F21" s="18">
        <f>F18*F7*F7/2*F20</f>
        <v>494.41189550561791</v>
      </c>
      <c r="G21" s="18">
        <f>G18*G7*G7/2*G20</f>
        <v>487.50585366746986</v>
      </c>
      <c r="H21" s="43" t="s">
        <v>71</v>
      </c>
      <c r="I21" s="29"/>
    </row>
    <row r="22" spans="1:16" ht="24.75" customHeight="1" x14ac:dyDescent="0.15">
      <c r="A22" s="9">
        <v>19</v>
      </c>
      <c r="B22" s="21" t="s">
        <v>104</v>
      </c>
      <c r="C22" s="22" t="s">
        <v>70</v>
      </c>
      <c r="D22" s="8" t="s">
        <v>105</v>
      </c>
      <c r="E22" s="8" t="s">
        <v>9</v>
      </c>
      <c r="F22" s="33">
        <f>3*0.00001</f>
        <v>3.0000000000000004E-5</v>
      </c>
      <c r="G22" s="33">
        <f>F22</f>
        <v>3.0000000000000004E-5</v>
      </c>
      <c r="H22" s="17"/>
      <c r="I22" s="29"/>
    </row>
    <row r="23" spans="1:16" ht="18.75" x14ac:dyDescent="0.15">
      <c r="A23" s="4">
        <v>20</v>
      </c>
      <c r="B23" s="21" t="s">
        <v>58</v>
      </c>
      <c r="C23" s="2" t="s">
        <v>59</v>
      </c>
      <c r="D23" s="8" t="s">
        <v>37</v>
      </c>
      <c r="E23" s="8" t="s">
        <v>9</v>
      </c>
      <c r="F23" s="18">
        <v>2500</v>
      </c>
      <c r="G23" s="18">
        <f>F23</f>
        <v>2500</v>
      </c>
      <c r="H23" s="17"/>
      <c r="I23" s="29"/>
      <c r="L23"/>
      <c r="M23"/>
    </row>
    <row r="24" spans="1:16" ht="18.75" x14ac:dyDescent="0.15">
      <c r="A24" s="16">
        <v>21</v>
      </c>
      <c r="B24" s="17" t="s">
        <v>49</v>
      </c>
      <c r="C24" s="6" t="s">
        <v>50</v>
      </c>
      <c r="D24" s="2" t="s">
        <v>16</v>
      </c>
      <c r="E24" s="17" t="s">
        <v>88</v>
      </c>
      <c r="F24" s="18">
        <f>(4*9.8*F22*(F23-F20)/(3*F20^2))^(1/3)</f>
        <v>1.4164081604717498</v>
      </c>
      <c r="G24" s="18">
        <f>(4*9.8*G22*(G23-G20)/(3*G20^2))^(1/3)</f>
        <v>1.4164081604717498</v>
      </c>
      <c r="H24" s="17"/>
      <c r="I24" s="30"/>
    </row>
    <row r="25" spans="1:16" ht="20.25" x14ac:dyDescent="0.15">
      <c r="A25" s="16">
        <v>22</v>
      </c>
      <c r="B25" s="20" t="s">
        <v>45</v>
      </c>
      <c r="C25" s="2" t="s">
        <v>46</v>
      </c>
      <c r="D25" s="2" t="s">
        <v>16</v>
      </c>
      <c r="E25" s="6" t="s">
        <v>89</v>
      </c>
      <c r="F25" s="18">
        <f>2.991*F24*((F11/F9)^0.4/(1-F11/F9)^(1/3))*F9^0.067*F7^(2/3)</f>
        <v>15.510998994744913</v>
      </c>
      <c r="G25" s="18">
        <f>2.991*G24*((G11/G9)^0.4/(1-G11/G9)^(1/3))*G9^0.067*G7^(2/3)</f>
        <v>15.543842478055266</v>
      </c>
      <c r="H25" s="17" t="s">
        <v>65</v>
      </c>
      <c r="I25" s="30"/>
    </row>
    <row r="26" spans="1:16" ht="15.75" x14ac:dyDescent="0.15">
      <c r="A26" s="19">
        <v>23</v>
      </c>
      <c r="B26" s="20" t="s">
        <v>109</v>
      </c>
      <c r="C26" s="6" t="s">
        <v>60</v>
      </c>
      <c r="D26" s="17" t="s">
        <v>66</v>
      </c>
      <c r="E26" s="6" t="s">
        <v>196</v>
      </c>
      <c r="F26" s="18">
        <v>4</v>
      </c>
      <c r="G26" s="18">
        <v>4</v>
      </c>
      <c r="H26" s="17"/>
      <c r="I26" s="30"/>
      <c r="J26" s="49" t="s">
        <v>113</v>
      </c>
      <c r="K26" s="50"/>
      <c r="L26" s="50"/>
      <c r="M26" s="50"/>
      <c r="N26" s="50"/>
      <c r="O26" s="50"/>
      <c r="P26" s="50"/>
    </row>
    <row r="27" spans="1:16" ht="18.75" x14ac:dyDescent="0.15">
      <c r="A27" s="16">
        <v>24</v>
      </c>
      <c r="B27" s="20" t="s">
        <v>67</v>
      </c>
      <c r="C27" s="6" t="s">
        <v>68</v>
      </c>
      <c r="D27" s="17" t="s">
        <v>69</v>
      </c>
      <c r="E27" s="17" t="s">
        <v>90</v>
      </c>
      <c r="F27" s="18">
        <f>(9*F22*F11/(2*PI()*F26*F7*(F23-F20)))^0.5*1000000</f>
        <v>18.358302032852347</v>
      </c>
      <c r="G27" s="18">
        <f>(9*G22*G11/(2*PI()*G26*G7*(G23-G20)))^0.5*1000000</f>
        <v>18.999865676562997</v>
      </c>
      <c r="H27" s="17" t="s">
        <v>72</v>
      </c>
      <c r="I27" s="30"/>
    </row>
    <row r="28" spans="1:16" ht="15.75" x14ac:dyDescent="0.15">
      <c r="A28" s="16">
        <v>25</v>
      </c>
      <c r="B28" s="13" t="s">
        <v>93</v>
      </c>
      <c r="C28" s="6" t="s">
        <v>92</v>
      </c>
      <c r="D28" s="17" t="s">
        <v>49</v>
      </c>
      <c r="E28" s="13" t="s">
        <v>197</v>
      </c>
      <c r="F28" s="18">
        <v>0.5</v>
      </c>
      <c r="G28" s="18">
        <v>0.5</v>
      </c>
      <c r="H28" s="20"/>
      <c r="I28" s="30"/>
    </row>
    <row r="29" spans="1:16" ht="18.75" x14ac:dyDescent="0.15">
      <c r="A29" s="16">
        <v>26</v>
      </c>
      <c r="B29" s="20" t="s">
        <v>74</v>
      </c>
      <c r="C29" s="6" t="s">
        <v>73</v>
      </c>
      <c r="D29" s="17" t="s">
        <v>69</v>
      </c>
      <c r="E29" s="17" t="s">
        <v>91</v>
      </c>
      <c r="F29" s="18"/>
      <c r="G29" s="18"/>
      <c r="H29" s="17"/>
      <c r="I29" s="30"/>
    </row>
    <row r="30" spans="1:16" ht="18.75" x14ac:dyDescent="0.15">
      <c r="A30" s="16">
        <v>27</v>
      </c>
      <c r="B30" s="20" t="s">
        <v>95</v>
      </c>
      <c r="C30" s="6" t="s">
        <v>49</v>
      </c>
      <c r="D30" s="17" t="s">
        <v>66</v>
      </c>
      <c r="E30" s="6" t="s">
        <v>94</v>
      </c>
      <c r="F30" s="18">
        <f>F29/F27</f>
        <v>0</v>
      </c>
      <c r="G30" s="18">
        <f>G29/G27</f>
        <v>0</v>
      </c>
      <c r="H30" s="17"/>
      <c r="I30" s="30"/>
    </row>
    <row r="31" spans="1:16" ht="18.75" x14ac:dyDescent="0.15">
      <c r="A31" s="16">
        <v>28</v>
      </c>
      <c r="B31" s="20" t="s">
        <v>110</v>
      </c>
      <c r="C31" s="6" t="s">
        <v>75</v>
      </c>
      <c r="D31" s="17" t="s">
        <v>76</v>
      </c>
      <c r="E31" s="17" t="s">
        <v>117</v>
      </c>
      <c r="F31" s="18">
        <f>1-EXP(-0.693*(F30)^(1/(1+0.5)))</f>
        <v>0</v>
      </c>
      <c r="G31" s="18">
        <f>1-EXP(-0.693*(G30)^(1/(1+0.5)))</f>
        <v>0</v>
      </c>
      <c r="H31" s="17"/>
      <c r="I31" s="30"/>
    </row>
    <row r="33" spans="5:16" ht="20.100000000000001" customHeight="1" x14ac:dyDescent="0.15">
      <c r="E33" s="49" t="s">
        <v>115</v>
      </c>
      <c r="F33" s="50"/>
      <c r="G33" s="50" t="s">
        <v>116</v>
      </c>
      <c r="H33" s="50"/>
    </row>
    <row r="37" spans="5:16" ht="20.100000000000001" customHeight="1" x14ac:dyDescent="0.15">
      <c r="J37" s="49" t="s">
        <v>114</v>
      </c>
      <c r="K37" s="50"/>
      <c r="L37" s="50"/>
      <c r="M37" s="50"/>
      <c r="N37" s="50"/>
      <c r="O37" s="50"/>
      <c r="P37" s="50"/>
    </row>
    <row r="39" spans="5:16" ht="20.100000000000001" customHeight="1" x14ac:dyDescent="0.15">
      <c r="H39" s="48"/>
    </row>
    <row r="40" spans="5:16" ht="20.100000000000001" customHeight="1" x14ac:dyDescent="0.15">
      <c r="M40"/>
    </row>
    <row r="41" spans="5:16" ht="20.100000000000001" customHeight="1" x14ac:dyDescent="0.15">
      <c r="G41"/>
    </row>
    <row r="43" spans="5:16" ht="20.100000000000001" customHeight="1" x14ac:dyDescent="0.15">
      <c r="H43" s="48"/>
    </row>
    <row r="46" spans="5:16" ht="20.100000000000001" customHeight="1" x14ac:dyDescent="0.15">
      <c r="H46" s="48"/>
      <c r="I46"/>
    </row>
  </sheetData>
  <mergeCells count="8">
    <mergeCell ref="J26:P26"/>
    <mergeCell ref="J37:P37"/>
    <mergeCell ref="G33:H33"/>
    <mergeCell ref="E33:F33"/>
    <mergeCell ref="A1:H1"/>
    <mergeCell ref="A2:H2"/>
    <mergeCell ref="J2:P2"/>
    <mergeCell ref="J16:P16"/>
  </mergeCells>
  <phoneticPr fontId="9" type="noConversion"/>
  <pageMargins left="0.69930555555555596" right="0.69930555555555596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="90" zoomScaleNormal="90" workbookViewId="0">
      <selection activeCell="I25" sqref="I25"/>
    </sheetView>
  </sheetViews>
  <sheetFormatPr defaultColWidth="9" defaultRowHeight="15.75" x14ac:dyDescent="0.15"/>
  <cols>
    <col min="1" max="1" width="5.875" style="14" bestFit="1" customWidth="1"/>
    <col min="2" max="2" width="18.5" style="26" bestFit="1" customWidth="1"/>
    <col min="3" max="3" width="33.125" style="26" bestFit="1" customWidth="1"/>
    <col min="4" max="5" width="11.75" style="26" bestFit="1" customWidth="1"/>
    <col min="6" max="6" width="7.5" style="26" customWidth="1"/>
    <col min="7" max="7" width="12.875" style="26" customWidth="1"/>
    <col min="8" max="16384" width="9" style="3"/>
  </cols>
  <sheetData>
    <row r="1" spans="1:9" ht="20.25" x14ac:dyDescent="0.15">
      <c r="A1" s="53" t="s">
        <v>107</v>
      </c>
      <c r="B1" s="53"/>
      <c r="C1" s="53"/>
      <c r="D1" s="53"/>
      <c r="E1" s="53"/>
      <c r="F1" s="53"/>
      <c r="G1" s="53"/>
    </row>
    <row r="2" spans="1:9" ht="24.75" customHeight="1" x14ac:dyDescent="0.15">
      <c r="A2" s="16" t="s">
        <v>0</v>
      </c>
      <c r="B2" s="24" t="s">
        <v>102</v>
      </c>
      <c r="C2" s="25" t="s">
        <v>96</v>
      </c>
      <c r="D2" s="24" t="s">
        <v>98</v>
      </c>
      <c r="E2" s="24" t="s">
        <v>99</v>
      </c>
      <c r="F2" s="24" t="s">
        <v>100</v>
      </c>
      <c r="G2" s="25" t="s">
        <v>101</v>
      </c>
    </row>
    <row r="3" spans="1:9" x14ac:dyDescent="0.15">
      <c r="A3" s="16">
        <v>1</v>
      </c>
      <c r="B3" s="24">
        <v>1.5</v>
      </c>
      <c r="C3" s="24">
        <f>B3/G3</f>
        <v>7.8947926555623119E-2</v>
      </c>
      <c r="D3" s="32">
        <f>1-EXP(-0.693*(C3)^(1/(1+0.5)))</f>
        <v>0.11973679083692013</v>
      </c>
      <c r="E3" s="24">
        <v>0.1</v>
      </c>
      <c r="F3" s="41">
        <f>D3*E3</f>
        <v>1.1973679083692013E-2</v>
      </c>
      <c r="G3" s="24">
        <f>旋风分离器设计!G27</f>
        <v>18.999865676562997</v>
      </c>
    </row>
    <row r="4" spans="1:9" x14ac:dyDescent="0.15">
      <c r="A4" s="16">
        <v>2</v>
      </c>
      <c r="B4" s="24">
        <v>14.378</v>
      </c>
      <c r="C4" s="24">
        <f>B4/G3</f>
        <v>0.7567421920111661</v>
      </c>
      <c r="D4" s="32">
        <f t="shared" ref="D4:D5" si="0">1-EXP(-0.693*(C4)^(1/(1+0.5)))</f>
        <v>0.43756638109263002</v>
      </c>
      <c r="E4" s="24">
        <v>0.8</v>
      </c>
      <c r="F4" s="41">
        <f t="shared" ref="F4:F5" si="1">D4*E4</f>
        <v>0.35005310487410402</v>
      </c>
      <c r="G4" s="24"/>
    </row>
    <row r="5" spans="1:9" x14ac:dyDescent="0.15">
      <c r="A5" s="16">
        <v>3</v>
      </c>
      <c r="B5" s="24">
        <v>300</v>
      </c>
      <c r="C5" s="24">
        <f>B5/G3</f>
        <v>15.789585311124624</v>
      </c>
      <c r="D5" s="32">
        <f t="shared" si="0"/>
        <v>0.98724219729176388</v>
      </c>
      <c r="E5" s="24">
        <v>0.1</v>
      </c>
      <c r="F5" s="41">
        <f t="shared" si="1"/>
        <v>9.8724219729176388E-2</v>
      </c>
      <c r="G5" s="24"/>
    </row>
    <row r="6" spans="1:9" x14ac:dyDescent="0.15">
      <c r="A6" s="55" t="s">
        <v>97</v>
      </c>
      <c r="B6" s="56"/>
      <c r="C6" s="54" t="s">
        <v>136</v>
      </c>
      <c r="D6" s="55"/>
      <c r="E6" s="56"/>
      <c r="F6" s="57">
        <f>SUM(F3:F5)</f>
        <v>0.46075100368697242</v>
      </c>
      <c r="G6" s="58"/>
    </row>
    <row r="8" spans="1:9" x14ac:dyDescent="0.15">
      <c r="A8" s="59" t="s">
        <v>118</v>
      </c>
      <c r="B8" s="60"/>
      <c r="C8" s="60"/>
      <c r="D8" s="60"/>
      <c r="E8" s="60"/>
      <c r="F8" s="60"/>
      <c r="G8" s="60"/>
    </row>
    <row r="10" spans="1:9" x14ac:dyDescent="0.15">
      <c r="I10" s="34"/>
    </row>
    <row r="19" spans="3:3" x14ac:dyDescent="0.15">
      <c r="C19"/>
    </row>
  </sheetData>
  <mergeCells count="5">
    <mergeCell ref="A1:G1"/>
    <mergeCell ref="C6:E6"/>
    <mergeCell ref="F6:G6"/>
    <mergeCell ref="A6:B6"/>
    <mergeCell ref="A8:G8"/>
  </mergeCells>
  <phoneticPr fontId="9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zoomScale="90" zoomScaleNormal="90" workbookViewId="0">
      <selection activeCell="D64" sqref="D64"/>
    </sheetView>
  </sheetViews>
  <sheetFormatPr defaultColWidth="9" defaultRowHeight="20.100000000000001" customHeight="1" x14ac:dyDescent="0.15"/>
  <cols>
    <col min="1" max="1" width="5.5" style="3" bestFit="1" customWidth="1"/>
    <col min="2" max="2" width="22.75" style="3" bestFit="1" customWidth="1"/>
    <col min="3" max="3" width="5.5" style="3" bestFit="1" customWidth="1"/>
    <col min="4" max="4" width="6.375" style="3" bestFit="1" customWidth="1"/>
    <col min="5" max="5" width="77.875" style="3" customWidth="1"/>
    <col min="6" max="6" width="11.75" style="3" customWidth="1"/>
    <col min="7" max="16384" width="9" style="3"/>
  </cols>
  <sheetData>
    <row r="1" spans="1:6" ht="20.25" customHeight="1" x14ac:dyDescent="0.15">
      <c r="A1" s="53" t="s">
        <v>199</v>
      </c>
      <c r="B1" s="53"/>
      <c r="C1" s="53"/>
      <c r="D1" s="53"/>
      <c r="E1" s="53"/>
      <c r="F1" s="53"/>
    </row>
    <row r="2" spans="1:6" ht="24.75" customHeight="1" x14ac:dyDescent="0.15">
      <c r="A2" s="4" t="s">
        <v>0</v>
      </c>
      <c r="B2" s="2" t="s">
        <v>1</v>
      </c>
      <c r="C2" s="2" t="s">
        <v>2</v>
      </c>
      <c r="D2" s="2" t="s">
        <v>3</v>
      </c>
      <c r="E2" s="2" t="s">
        <v>137</v>
      </c>
      <c r="F2" s="2" t="s">
        <v>200</v>
      </c>
    </row>
    <row r="3" spans="1:6" ht="15.75" x14ac:dyDescent="0.15">
      <c r="A3" s="4">
        <v>1</v>
      </c>
      <c r="B3" s="61" t="s">
        <v>201</v>
      </c>
      <c r="C3" s="62"/>
      <c r="D3" s="62"/>
      <c r="E3" s="62"/>
      <c r="F3" s="63"/>
    </row>
    <row r="4" spans="1:6" ht="18.75" x14ac:dyDescent="0.15">
      <c r="A4" s="4"/>
      <c r="B4" s="2" t="s">
        <v>202</v>
      </c>
      <c r="C4" s="2" t="s">
        <v>52</v>
      </c>
      <c r="D4" s="2" t="s">
        <v>22</v>
      </c>
      <c r="E4" s="2" t="s">
        <v>203</v>
      </c>
      <c r="F4" s="23">
        <f>旋风分离器设计!G9</f>
        <v>5</v>
      </c>
    </row>
    <row r="5" spans="1:6" ht="15.75" x14ac:dyDescent="0.15">
      <c r="A5" s="4"/>
      <c r="B5" s="2" t="s">
        <v>204</v>
      </c>
      <c r="C5" s="2" t="s">
        <v>32</v>
      </c>
      <c r="D5" s="2" t="s">
        <v>22</v>
      </c>
      <c r="E5" s="2" t="s">
        <v>120</v>
      </c>
      <c r="F5" s="23">
        <f>旋风分离器设计!G15</f>
        <v>7</v>
      </c>
    </row>
    <row r="6" spans="1:6" ht="18.75" x14ac:dyDescent="0.15">
      <c r="A6" s="4"/>
      <c r="B6" s="2" t="s">
        <v>205</v>
      </c>
      <c r="C6" s="2" t="s">
        <v>153</v>
      </c>
      <c r="D6" s="2" t="s">
        <v>22</v>
      </c>
      <c r="E6" s="2" t="s">
        <v>119</v>
      </c>
      <c r="F6" s="23">
        <v>0.01</v>
      </c>
    </row>
    <row r="7" spans="1:6" ht="18.75" x14ac:dyDescent="0.15">
      <c r="A7" s="4"/>
      <c r="B7" s="2" t="s">
        <v>206</v>
      </c>
      <c r="C7" s="2" t="s">
        <v>143</v>
      </c>
      <c r="D7" s="2" t="s">
        <v>127</v>
      </c>
      <c r="E7" s="2" t="s">
        <v>159</v>
      </c>
      <c r="F7" s="23">
        <f>F4+2*F6</f>
        <v>5.0199999999999996</v>
      </c>
    </row>
    <row r="8" spans="1:6" ht="20.25" x14ac:dyDescent="0.15">
      <c r="A8" s="4"/>
      <c r="B8" s="2" t="s">
        <v>207</v>
      </c>
      <c r="C8" s="2" t="s">
        <v>155</v>
      </c>
      <c r="D8" s="2" t="s">
        <v>154</v>
      </c>
      <c r="E8" s="2" t="s">
        <v>160</v>
      </c>
      <c r="F8" s="23">
        <f>0.25*PI()*(F7^2-F22^2)</f>
        <v>16.55580058533651</v>
      </c>
    </row>
    <row r="9" spans="1:6" ht="20.25" x14ac:dyDescent="0.15">
      <c r="A9" s="4"/>
      <c r="B9" s="2" t="s">
        <v>121</v>
      </c>
      <c r="C9" s="2" t="s">
        <v>123</v>
      </c>
      <c r="D9" s="2" t="s">
        <v>124</v>
      </c>
      <c r="E9" s="2" t="s">
        <v>161</v>
      </c>
      <c r="F9" s="36">
        <f>0.25*PI()*(F7^2-F4^2)*F5+F8*F6</f>
        <v>1.2673145494672768</v>
      </c>
    </row>
    <row r="10" spans="1:6" ht="21.75" customHeight="1" x14ac:dyDescent="0.15">
      <c r="A10" s="16"/>
      <c r="B10" s="6" t="s">
        <v>208</v>
      </c>
      <c r="C10" s="6" t="s">
        <v>152</v>
      </c>
      <c r="D10" s="6" t="s">
        <v>124</v>
      </c>
      <c r="E10" s="6" t="s">
        <v>169</v>
      </c>
      <c r="F10" s="38">
        <f>0.25*PI()*(F4^2-(F4-2*0.01)^2)*F5/2+F8*0.01</f>
        <v>0.71423716280281335</v>
      </c>
    </row>
    <row r="11" spans="1:6" ht="15.75" x14ac:dyDescent="0.15">
      <c r="A11" s="4">
        <v>2</v>
      </c>
      <c r="B11" s="61" t="s">
        <v>209</v>
      </c>
      <c r="C11" s="62"/>
      <c r="D11" s="62"/>
      <c r="E11" s="62"/>
      <c r="F11" s="63"/>
    </row>
    <row r="12" spans="1:6" ht="20.100000000000001" customHeight="1" x14ac:dyDescent="0.15">
      <c r="A12" s="4"/>
      <c r="B12" s="2" t="s">
        <v>23</v>
      </c>
      <c r="C12" s="2" t="s">
        <v>24</v>
      </c>
      <c r="D12" s="2" t="s">
        <v>22</v>
      </c>
      <c r="E12" s="2" t="s">
        <v>210</v>
      </c>
      <c r="F12" s="23">
        <f>旋风分离器设计!G10</f>
        <v>2.2000000000000002</v>
      </c>
    </row>
    <row r="13" spans="1:6" ht="20.100000000000001" customHeight="1" x14ac:dyDescent="0.15">
      <c r="A13" s="4"/>
      <c r="B13" s="2" t="s">
        <v>25</v>
      </c>
      <c r="C13" s="2" t="s">
        <v>26</v>
      </c>
      <c r="D13" s="2" t="s">
        <v>22</v>
      </c>
      <c r="E13" s="2" t="s">
        <v>211</v>
      </c>
      <c r="F13" s="23">
        <f>旋风分离器设计!G11</f>
        <v>1.1000000000000001</v>
      </c>
    </row>
    <row r="14" spans="1:6" ht="20.100000000000001" customHeight="1" x14ac:dyDescent="0.15">
      <c r="A14" s="4"/>
      <c r="B14" s="2" t="s">
        <v>212</v>
      </c>
      <c r="C14" s="2" t="s">
        <v>125</v>
      </c>
      <c r="D14" s="2" t="s">
        <v>22</v>
      </c>
      <c r="E14" s="2" t="s">
        <v>138</v>
      </c>
      <c r="F14" s="23">
        <f>F12*1.5</f>
        <v>3.3000000000000003</v>
      </c>
    </row>
    <row r="15" spans="1:6" ht="18.75" x14ac:dyDescent="0.15">
      <c r="A15" s="4"/>
      <c r="B15" s="2" t="s">
        <v>213</v>
      </c>
      <c r="C15" s="2" t="s">
        <v>144</v>
      </c>
      <c r="D15" s="2" t="s">
        <v>22</v>
      </c>
      <c r="E15" s="2" t="s">
        <v>119</v>
      </c>
      <c r="F15" s="23">
        <v>0.01</v>
      </c>
    </row>
    <row r="16" spans="1:6" ht="20.100000000000001" customHeight="1" x14ac:dyDescent="0.15">
      <c r="A16" s="4"/>
      <c r="B16" s="2" t="s">
        <v>214</v>
      </c>
      <c r="C16" s="2" t="s">
        <v>145</v>
      </c>
      <c r="D16" s="2" t="s">
        <v>124</v>
      </c>
      <c r="E16" s="2" t="s">
        <v>162</v>
      </c>
      <c r="F16" s="36">
        <f>(F12+2*F15)*(F13+2*F15)*F14-F12*F13*F14</f>
        <v>0.21912000000000109</v>
      </c>
    </row>
    <row r="17" spans="1:10" ht="15.75" x14ac:dyDescent="0.15">
      <c r="A17" s="4">
        <v>3</v>
      </c>
      <c r="B17" s="61" t="s">
        <v>215</v>
      </c>
      <c r="C17" s="62"/>
      <c r="D17" s="62"/>
      <c r="E17" s="62"/>
      <c r="F17" s="63"/>
    </row>
    <row r="18" spans="1:10" ht="18.75" x14ac:dyDescent="0.15">
      <c r="A18" s="4"/>
      <c r="B18" s="2" t="s">
        <v>216</v>
      </c>
      <c r="C18" s="2" t="s">
        <v>53</v>
      </c>
      <c r="D18" s="2" t="s">
        <v>22</v>
      </c>
      <c r="E18" s="2" t="s">
        <v>203</v>
      </c>
      <c r="F18" s="23">
        <f>旋风分离器设计!G13</f>
        <v>2</v>
      </c>
    </row>
    <row r="19" spans="1:10" ht="18.75" x14ac:dyDescent="0.15">
      <c r="A19" s="4"/>
      <c r="B19" s="2" t="s">
        <v>217</v>
      </c>
      <c r="C19" s="2" t="s">
        <v>54</v>
      </c>
      <c r="D19" s="2" t="s">
        <v>22</v>
      </c>
      <c r="E19" s="2" t="s">
        <v>203</v>
      </c>
      <c r="F19" s="23">
        <f>旋风分离器设计!G14</f>
        <v>2.5</v>
      </c>
    </row>
    <row r="20" spans="1:10" ht="18.75" x14ac:dyDescent="0.15">
      <c r="A20" s="4"/>
      <c r="B20" s="2" t="s">
        <v>218</v>
      </c>
      <c r="C20" s="2" t="s">
        <v>146</v>
      </c>
      <c r="D20" s="2" t="s">
        <v>22</v>
      </c>
      <c r="E20" s="2" t="s">
        <v>119</v>
      </c>
      <c r="F20" s="23">
        <v>1.4999999999999999E-2</v>
      </c>
    </row>
    <row r="21" spans="1:10" ht="18.75" x14ac:dyDescent="0.15">
      <c r="A21" s="4"/>
      <c r="B21" s="2" t="s">
        <v>219</v>
      </c>
      <c r="C21" s="2" t="s">
        <v>133</v>
      </c>
      <c r="D21" s="2" t="s">
        <v>22</v>
      </c>
      <c r="E21" s="2" t="s">
        <v>139</v>
      </c>
      <c r="F21" s="23">
        <f>F19*2</f>
        <v>5</v>
      </c>
    </row>
    <row r="22" spans="1:10" ht="18.75" x14ac:dyDescent="0.15">
      <c r="A22" s="4"/>
      <c r="B22" s="2" t="s">
        <v>220</v>
      </c>
      <c r="C22" s="2" t="s">
        <v>186</v>
      </c>
      <c r="D22" s="2" t="s">
        <v>127</v>
      </c>
      <c r="E22" s="2" t="s">
        <v>163</v>
      </c>
      <c r="F22" s="23">
        <f>F18+2*F20</f>
        <v>2.0299999999999998</v>
      </c>
    </row>
    <row r="23" spans="1:10" ht="20.25" x14ac:dyDescent="0.15">
      <c r="A23" s="4"/>
      <c r="B23" s="2" t="s">
        <v>122</v>
      </c>
      <c r="C23" s="2" t="s">
        <v>147</v>
      </c>
      <c r="D23" s="2" t="s">
        <v>124</v>
      </c>
      <c r="E23" s="2" t="s">
        <v>164</v>
      </c>
      <c r="F23" s="36">
        <f>0.25*PI()*(F22^2-F18^2)*F21</f>
        <v>0.47477318977375316</v>
      </c>
    </row>
    <row r="24" spans="1:10" ht="20.25" x14ac:dyDescent="0.15">
      <c r="A24" s="16"/>
      <c r="B24" s="6" t="s">
        <v>208</v>
      </c>
      <c r="C24" s="6" t="s">
        <v>148</v>
      </c>
      <c r="D24" s="6" t="s">
        <v>124</v>
      </c>
      <c r="E24" s="6" t="s">
        <v>165</v>
      </c>
      <c r="F24" s="38">
        <f>0.25*PI()*((F22+2*0.005)^2-F22^2)*F19</f>
        <v>7.9914263125688972E-2</v>
      </c>
    </row>
    <row r="25" spans="1:10" ht="15.75" x14ac:dyDescent="0.15">
      <c r="A25" s="4">
        <v>4</v>
      </c>
      <c r="B25" s="61" t="s">
        <v>221</v>
      </c>
      <c r="C25" s="62"/>
      <c r="D25" s="62"/>
      <c r="E25" s="62"/>
      <c r="F25" s="63"/>
    </row>
    <row r="26" spans="1:10" ht="18.75" x14ac:dyDescent="0.15">
      <c r="A26" s="4"/>
      <c r="B26" s="2" t="s">
        <v>222</v>
      </c>
      <c r="C26" s="2" t="s">
        <v>55</v>
      </c>
      <c r="D26" s="2" t="s">
        <v>22</v>
      </c>
      <c r="E26" s="2" t="s">
        <v>203</v>
      </c>
      <c r="F26" s="23">
        <f>旋风分离器设计!G17</f>
        <v>2</v>
      </c>
      <c r="I26"/>
    </row>
    <row r="27" spans="1:10" ht="18.75" x14ac:dyDescent="0.15">
      <c r="A27" s="4"/>
      <c r="B27" s="2" t="s">
        <v>223</v>
      </c>
      <c r="C27" s="2" t="s">
        <v>149</v>
      </c>
      <c r="D27" s="2" t="s">
        <v>22</v>
      </c>
      <c r="E27" s="2" t="s">
        <v>119</v>
      </c>
      <c r="F27" s="23">
        <v>8.0000000000000002E-3</v>
      </c>
    </row>
    <row r="28" spans="1:10" ht="18.75" x14ac:dyDescent="0.15">
      <c r="A28" s="4"/>
      <c r="B28" s="2" t="s">
        <v>224</v>
      </c>
      <c r="C28" s="37" t="s">
        <v>132</v>
      </c>
      <c r="D28" s="2" t="s">
        <v>22</v>
      </c>
      <c r="E28" s="2" t="s">
        <v>225</v>
      </c>
      <c r="F28" s="23">
        <f>F26</f>
        <v>2</v>
      </c>
    </row>
    <row r="29" spans="1:10" ht="18.75" x14ac:dyDescent="0.15">
      <c r="A29" s="4"/>
      <c r="B29" s="2" t="s">
        <v>226</v>
      </c>
      <c r="C29" s="2" t="s">
        <v>142</v>
      </c>
      <c r="D29" s="2" t="s">
        <v>127</v>
      </c>
      <c r="E29" s="2" t="s">
        <v>166</v>
      </c>
      <c r="F29" s="23">
        <f>F26+2*F27</f>
        <v>2.016</v>
      </c>
    </row>
    <row r="30" spans="1:10" ht="20.25" x14ac:dyDescent="0.15">
      <c r="A30" s="4"/>
      <c r="B30" s="2" t="s">
        <v>227</v>
      </c>
      <c r="C30" s="2" t="s">
        <v>150</v>
      </c>
      <c r="D30" s="2" t="s">
        <v>124</v>
      </c>
      <c r="E30" s="2" t="s">
        <v>167</v>
      </c>
      <c r="F30" s="36">
        <f>0.25*PI()*(F29^2-F26^2)*F28</f>
        <v>0.10093308877453336</v>
      </c>
    </row>
    <row r="31" spans="1:10" ht="15.75" x14ac:dyDescent="0.15">
      <c r="A31" s="4">
        <v>5</v>
      </c>
      <c r="B31" s="61" t="s">
        <v>228</v>
      </c>
      <c r="C31" s="62"/>
      <c r="D31" s="62"/>
      <c r="E31" s="62"/>
      <c r="F31" s="63"/>
    </row>
    <row r="32" spans="1:10" ht="15.75" x14ac:dyDescent="0.15">
      <c r="A32" s="4"/>
      <c r="B32" s="2" t="s">
        <v>33</v>
      </c>
      <c r="C32" s="2" t="s">
        <v>34</v>
      </c>
      <c r="D32" s="2" t="s">
        <v>22</v>
      </c>
      <c r="E32" s="2" t="s">
        <v>120</v>
      </c>
      <c r="F32" s="23">
        <f>旋风分离器设计!G16</f>
        <v>15</v>
      </c>
      <c r="J32"/>
    </row>
    <row r="33" spans="1:6" ht="18.75" x14ac:dyDescent="0.15">
      <c r="A33" s="4"/>
      <c r="B33" s="2" t="s">
        <v>229</v>
      </c>
      <c r="C33" s="2" t="s">
        <v>171</v>
      </c>
      <c r="D33" s="2" t="s">
        <v>22</v>
      </c>
      <c r="E33" s="2" t="s">
        <v>119</v>
      </c>
      <c r="F33" s="23">
        <v>8.0000000000000002E-3</v>
      </c>
    </row>
    <row r="34" spans="1:6" ht="15.75" x14ac:dyDescent="0.15">
      <c r="A34" s="4"/>
      <c r="B34" s="2" t="s">
        <v>230</v>
      </c>
      <c r="C34" s="2" t="s">
        <v>135</v>
      </c>
      <c r="D34" s="2" t="s">
        <v>127</v>
      </c>
      <c r="E34" s="2" t="s">
        <v>134</v>
      </c>
      <c r="F34" s="23">
        <f>F32-F5</f>
        <v>8</v>
      </c>
    </row>
    <row r="35" spans="1:6" ht="18.75" x14ac:dyDescent="0.15">
      <c r="A35" s="4"/>
      <c r="B35" s="2" t="s">
        <v>231</v>
      </c>
      <c r="C35" s="2" t="s">
        <v>190</v>
      </c>
      <c r="D35" s="2" t="s">
        <v>127</v>
      </c>
      <c r="E35" s="2" t="s">
        <v>192</v>
      </c>
      <c r="F35" s="23">
        <f>F4/2+F33</f>
        <v>2.508</v>
      </c>
    </row>
    <row r="36" spans="1:6" ht="18.75" x14ac:dyDescent="0.15">
      <c r="A36" s="4"/>
      <c r="B36" s="2" t="s">
        <v>232</v>
      </c>
      <c r="C36" s="2" t="s">
        <v>189</v>
      </c>
      <c r="D36" s="2" t="s">
        <v>22</v>
      </c>
      <c r="E36" s="2" t="s">
        <v>191</v>
      </c>
      <c r="F36" s="23">
        <f>F29/2</f>
        <v>1.008</v>
      </c>
    </row>
    <row r="37" spans="1:6" ht="20.100000000000001" customHeight="1" x14ac:dyDescent="0.15">
      <c r="A37" s="4"/>
      <c r="B37" s="2" t="s">
        <v>233</v>
      </c>
      <c r="C37" s="2" t="s">
        <v>151</v>
      </c>
      <c r="D37" s="2" t="s">
        <v>124</v>
      </c>
      <c r="E37" s="2" t="s">
        <v>193</v>
      </c>
      <c r="F37" s="36">
        <f>1/3*PI()*F34*(F35^2+F36^2+F35*F36-0.25*(F4^2+F26^2+F4*F26))</f>
        <v>0.70532524984275013</v>
      </c>
    </row>
    <row r="38" spans="1:6" ht="20.100000000000001" customHeight="1" x14ac:dyDescent="0.15">
      <c r="A38" s="64"/>
      <c r="B38" s="64"/>
      <c r="C38" s="64"/>
      <c r="D38" s="64"/>
      <c r="E38" s="64"/>
      <c r="F38" s="65"/>
    </row>
    <row r="39" spans="1:6" ht="20.100000000000001" customHeight="1" x14ac:dyDescent="0.15">
      <c r="A39" s="4" t="s">
        <v>234</v>
      </c>
      <c r="B39" s="61" t="s">
        <v>235</v>
      </c>
      <c r="C39" s="62"/>
      <c r="D39" s="62"/>
      <c r="E39" s="62"/>
      <c r="F39" s="63"/>
    </row>
    <row r="40" spans="1:6" ht="18.75" x14ac:dyDescent="0.15">
      <c r="A40" s="4"/>
      <c r="B40" s="2" t="s">
        <v>236</v>
      </c>
      <c r="C40" s="2" t="s">
        <v>128</v>
      </c>
      <c r="D40" s="2" t="s">
        <v>124</v>
      </c>
      <c r="E40" s="2" t="s">
        <v>140</v>
      </c>
      <c r="F40" s="36">
        <f>F30+F10+F23+F24+F16+F37+F9</f>
        <v>3.5616175037868167</v>
      </c>
    </row>
    <row r="41" spans="1:6" ht="18.75" x14ac:dyDescent="0.15">
      <c r="A41" s="4"/>
      <c r="B41" s="2" t="s">
        <v>237</v>
      </c>
      <c r="C41" s="2" t="s">
        <v>129</v>
      </c>
      <c r="D41" s="2" t="s">
        <v>126</v>
      </c>
      <c r="E41" s="2" t="s">
        <v>91</v>
      </c>
      <c r="F41" s="36">
        <v>7850</v>
      </c>
    </row>
    <row r="42" spans="1:6" ht="18.75" x14ac:dyDescent="0.15">
      <c r="A42" s="4"/>
      <c r="B42" s="2" t="s">
        <v>238</v>
      </c>
      <c r="C42" s="2" t="s">
        <v>130</v>
      </c>
      <c r="D42" s="2" t="s">
        <v>170</v>
      </c>
      <c r="E42" s="2" t="s">
        <v>141</v>
      </c>
      <c r="F42" s="36">
        <f>F40*F41/1000</f>
        <v>27.958697404726511</v>
      </c>
    </row>
    <row r="43" spans="1:6" ht="20.100000000000001" customHeight="1" x14ac:dyDescent="0.15">
      <c r="B43" s="29"/>
      <c r="C43" s="29"/>
      <c r="D43" s="29"/>
      <c r="E43" s="39"/>
      <c r="F43" s="44"/>
    </row>
    <row r="44" spans="1:6" ht="20.100000000000001" customHeight="1" x14ac:dyDescent="0.15">
      <c r="A44" s="4" t="s">
        <v>239</v>
      </c>
      <c r="B44" s="67" t="s">
        <v>298</v>
      </c>
      <c r="C44" s="62"/>
      <c r="D44" s="62"/>
      <c r="E44" s="62"/>
      <c r="F44" s="63"/>
    </row>
    <row r="45" spans="1:6" ht="18.75" x14ac:dyDescent="0.15">
      <c r="A45" s="4"/>
      <c r="B45" s="2" t="s">
        <v>240</v>
      </c>
      <c r="C45" s="2" t="s">
        <v>180</v>
      </c>
      <c r="D45" s="2" t="s">
        <v>154</v>
      </c>
      <c r="E45" s="2" t="s">
        <v>241</v>
      </c>
      <c r="F45" s="36">
        <f>PI()*F7*F5+F8</f>
        <v>126.95136643248183</v>
      </c>
    </row>
    <row r="46" spans="1:6" ht="18.75" x14ac:dyDescent="0.15">
      <c r="A46" s="4"/>
      <c r="B46" s="2" t="s">
        <v>242</v>
      </c>
      <c r="C46" s="2" t="s">
        <v>179</v>
      </c>
      <c r="D46" s="2" t="s">
        <v>154</v>
      </c>
      <c r="E46" s="2" t="s">
        <v>185</v>
      </c>
      <c r="F46" s="36">
        <f>2*(F12*F14+F13*F14)</f>
        <v>21.780000000000005</v>
      </c>
    </row>
    <row r="47" spans="1:6" ht="18.75" x14ac:dyDescent="0.15">
      <c r="A47" s="4"/>
      <c r="B47" s="2" t="s">
        <v>243</v>
      </c>
      <c r="C47" s="2" t="s">
        <v>178</v>
      </c>
      <c r="D47" s="2" t="s">
        <v>154</v>
      </c>
      <c r="E47" s="2" t="s">
        <v>187</v>
      </c>
      <c r="F47" s="36">
        <f>PI()*F22*(F21-F19)</f>
        <v>15.943582716968198</v>
      </c>
    </row>
    <row r="48" spans="1:6" ht="18.75" x14ac:dyDescent="0.15">
      <c r="A48" s="4"/>
      <c r="B48" s="2" t="s">
        <v>244</v>
      </c>
      <c r="C48" s="2" t="s">
        <v>177</v>
      </c>
      <c r="D48" s="2" t="s">
        <v>154</v>
      </c>
      <c r="E48" s="2" t="s">
        <v>194</v>
      </c>
      <c r="F48" s="36">
        <f>PI()*F29*F28</f>
        <v>12.666901579274047</v>
      </c>
    </row>
    <row r="49" spans="1:8" ht="20.25" x14ac:dyDescent="0.15">
      <c r="A49" s="4"/>
      <c r="B49" s="2" t="s">
        <v>245</v>
      </c>
      <c r="C49" s="2" t="s">
        <v>176</v>
      </c>
      <c r="D49" s="2" t="s">
        <v>154</v>
      </c>
      <c r="E49" s="2" t="s">
        <v>195</v>
      </c>
      <c r="F49" s="36">
        <f>PI()*(F35+F36)*((F35-F36)^2+F34^2)^0.5</f>
        <v>89.90662197472335</v>
      </c>
    </row>
    <row r="50" spans="1:8" ht="18.75" x14ac:dyDescent="0.15">
      <c r="A50" s="4"/>
      <c r="B50" s="2" t="s">
        <v>246</v>
      </c>
      <c r="C50" s="2" t="s">
        <v>181</v>
      </c>
      <c r="D50" s="2" t="s">
        <v>154</v>
      </c>
      <c r="E50" s="2" t="s">
        <v>182</v>
      </c>
      <c r="F50" s="36">
        <f>SUM(F45:F49)</f>
        <v>267.24847270344742</v>
      </c>
    </row>
    <row r="51" spans="1:8" ht="18.75" x14ac:dyDescent="0.15">
      <c r="A51" s="4"/>
      <c r="B51" s="2" t="s">
        <v>247</v>
      </c>
      <c r="C51" s="2" t="s">
        <v>172</v>
      </c>
      <c r="D51" s="2" t="s">
        <v>22</v>
      </c>
      <c r="E51" s="2" t="s">
        <v>91</v>
      </c>
      <c r="F51" s="36">
        <v>0.3</v>
      </c>
    </row>
    <row r="52" spans="1:8" ht="18.75" x14ac:dyDescent="0.15">
      <c r="A52" s="4"/>
      <c r="B52" s="2" t="s">
        <v>248</v>
      </c>
      <c r="C52" s="2" t="s">
        <v>183</v>
      </c>
      <c r="D52" s="2" t="s">
        <v>124</v>
      </c>
      <c r="E52" s="2" t="s">
        <v>184</v>
      </c>
      <c r="F52" s="36">
        <f>F50*F51</f>
        <v>80.174541811034217</v>
      </c>
    </row>
    <row r="53" spans="1:8" ht="18.75" x14ac:dyDescent="0.15">
      <c r="A53" s="4"/>
      <c r="B53" s="2" t="s">
        <v>249</v>
      </c>
      <c r="C53" s="2" t="s">
        <v>173</v>
      </c>
      <c r="D53" s="2" t="s">
        <v>126</v>
      </c>
      <c r="E53" s="2" t="s">
        <v>91</v>
      </c>
      <c r="F53" s="38">
        <v>90</v>
      </c>
    </row>
    <row r="54" spans="1:8" ht="18.75" x14ac:dyDescent="0.15">
      <c r="A54" s="4"/>
      <c r="B54" s="2" t="s">
        <v>250</v>
      </c>
      <c r="C54" s="2" t="s">
        <v>174</v>
      </c>
      <c r="D54" s="2" t="s">
        <v>170</v>
      </c>
      <c r="E54" s="2" t="s">
        <v>175</v>
      </c>
      <c r="F54" s="36">
        <f>F52*F53/1000</f>
        <v>7.2157087629930796</v>
      </c>
    </row>
    <row r="55" spans="1:8" ht="20.100000000000001" customHeight="1" x14ac:dyDescent="0.15">
      <c r="B55" s="29"/>
      <c r="C55" s="29"/>
      <c r="D55" s="29"/>
      <c r="E55" s="39"/>
      <c r="F55" s="44"/>
    </row>
    <row r="56" spans="1:8" ht="20.100000000000001" customHeight="1" x14ac:dyDescent="0.15">
      <c r="A56" s="4" t="s">
        <v>251</v>
      </c>
      <c r="B56" s="61" t="s">
        <v>252</v>
      </c>
      <c r="C56" s="62"/>
      <c r="D56" s="62"/>
      <c r="E56" s="62"/>
      <c r="F56" s="63"/>
    </row>
    <row r="57" spans="1:8" ht="20.25" x14ac:dyDescent="0.15">
      <c r="A57" s="4"/>
      <c r="B57" s="12" t="s">
        <v>308</v>
      </c>
      <c r="C57" s="2" t="s">
        <v>158</v>
      </c>
      <c r="D57" s="2" t="s">
        <v>124</v>
      </c>
      <c r="E57" s="6" t="s">
        <v>300</v>
      </c>
      <c r="F57" s="36">
        <f>1/3*PI()*F34*0.25*(F4^2+F26^2+F4*F26)</f>
        <v>81.681408993334614</v>
      </c>
    </row>
    <row r="58" spans="1:8" ht="18.75" x14ac:dyDescent="0.15">
      <c r="A58" s="4"/>
      <c r="B58" s="2" t="s">
        <v>253</v>
      </c>
      <c r="C58" s="2" t="s">
        <v>156</v>
      </c>
      <c r="D58" s="2" t="s">
        <v>126</v>
      </c>
      <c r="E58" s="2" t="s">
        <v>254</v>
      </c>
      <c r="F58" s="40">
        <v>1200</v>
      </c>
    </row>
    <row r="59" spans="1:8" ht="18.75" x14ac:dyDescent="0.15">
      <c r="A59" s="4"/>
      <c r="B59" s="12" t="s">
        <v>309</v>
      </c>
      <c r="C59" s="2" t="s">
        <v>157</v>
      </c>
      <c r="D59" s="2" t="s">
        <v>170</v>
      </c>
      <c r="E59" s="2" t="s">
        <v>168</v>
      </c>
      <c r="F59" s="36">
        <f>F57*F58/1000</f>
        <v>98.017690792001531</v>
      </c>
    </row>
    <row r="60" spans="1:8" ht="20.100000000000001" customHeight="1" x14ac:dyDescent="0.15">
      <c r="B60" s="29"/>
      <c r="C60" s="29"/>
      <c r="D60" s="29"/>
      <c r="E60" s="39"/>
      <c r="F60" s="44"/>
    </row>
    <row r="61" spans="1:8" ht="20.100000000000001" customHeight="1" x14ac:dyDescent="0.15">
      <c r="A61" s="4" t="s">
        <v>255</v>
      </c>
      <c r="B61" s="61" t="s">
        <v>256</v>
      </c>
      <c r="C61" s="62"/>
      <c r="D61" s="62"/>
      <c r="E61" s="62"/>
      <c r="F61" s="63"/>
    </row>
    <row r="62" spans="1:8" ht="18.75" x14ac:dyDescent="0.15">
      <c r="A62" s="4"/>
      <c r="B62" s="2" t="s">
        <v>257</v>
      </c>
      <c r="C62" s="2" t="s">
        <v>127</v>
      </c>
      <c r="D62" s="2" t="s">
        <v>170</v>
      </c>
      <c r="E62" s="2" t="s">
        <v>188</v>
      </c>
      <c r="F62" s="36">
        <f>F59+F42+F54</f>
        <v>133.19209695972111</v>
      </c>
      <c r="H62"/>
    </row>
    <row r="66" spans="5:7" ht="20.100000000000001" customHeight="1" x14ac:dyDescent="0.25">
      <c r="E66" s="35"/>
    </row>
    <row r="68" spans="5:7" ht="20.100000000000001" customHeight="1" x14ac:dyDescent="0.25">
      <c r="F68" s="35"/>
    </row>
    <row r="70" spans="5:7" ht="20.100000000000001" customHeight="1" x14ac:dyDescent="0.25">
      <c r="E70" s="35"/>
    </row>
    <row r="73" spans="5:7" ht="20.100000000000001" customHeight="1" x14ac:dyDescent="0.25">
      <c r="E73" s="35"/>
    </row>
    <row r="76" spans="5:7" ht="20.100000000000001" customHeight="1" x14ac:dyDescent="0.15">
      <c r="G76"/>
    </row>
  </sheetData>
  <mergeCells count="11">
    <mergeCell ref="B61:F61"/>
    <mergeCell ref="B39:F39"/>
    <mergeCell ref="A1:F1"/>
    <mergeCell ref="B56:F56"/>
    <mergeCell ref="B3:F3"/>
    <mergeCell ref="B31:F31"/>
    <mergeCell ref="B11:F11"/>
    <mergeCell ref="B17:F17"/>
    <mergeCell ref="B25:F25"/>
    <mergeCell ref="B44:F44"/>
    <mergeCell ref="A38:F38"/>
  </mergeCells>
  <phoneticPr fontId="9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90" zoomScaleNormal="90" workbookViewId="0">
      <selection activeCell="A13" sqref="A13:XFD13"/>
    </sheetView>
  </sheetViews>
  <sheetFormatPr defaultRowHeight="15" x14ac:dyDescent="0.25"/>
  <cols>
    <col min="1" max="1" width="9" style="35"/>
    <col min="2" max="2" width="16.375" style="35" customWidth="1"/>
    <col min="3" max="3" width="9.375" style="35" customWidth="1"/>
    <col min="4" max="4" width="9.625" style="35" customWidth="1"/>
    <col min="5" max="5" width="57.125" style="35" bestFit="1" customWidth="1"/>
    <col min="6" max="6" width="17" style="35" customWidth="1"/>
  </cols>
  <sheetData>
    <row r="1" spans="1:8" s="3" customFormat="1" ht="20.25" customHeight="1" x14ac:dyDescent="0.15">
      <c r="A1" s="53" t="s">
        <v>107</v>
      </c>
      <c r="B1" s="53"/>
      <c r="C1" s="53"/>
      <c r="D1" s="53"/>
      <c r="E1" s="53"/>
      <c r="F1" s="53"/>
    </row>
    <row r="2" spans="1:8" s="3" customFormat="1" ht="24.75" customHeight="1" x14ac:dyDescent="0.15">
      <c r="A2" s="4" t="s">
        <v>0</v>
      </c>
      <c r="B2" s="2" t="s">
        <v>1</v>
      </c>
      <c r="C2" s="2" t="s">
        <v>2</v>
      </c>
      <c r="D2" s="2" t="s">
        <v>3</v>
      </c>
      <c r="E2" s="2" t="s">
        <v>137</v>
      </c>
      <c r="F2" s="2" t="s">
        <v>200</v>
      </c>
    </row>
    <row r="3" spans="1:8" s="3" customFormat="1" ht="20.100000000000001" customHeight="1" x14ac:dyDescent="0.15">
      <c r="A3" s="4" t="s">
        <v>258</v>
      </c>
      <c r="B3" s="61" t="s">
        <v>304</v>
      </c>
      <c r="C3" s="62"/>
      <c r="D3" s="62"/>
      <c r="E3" s="62"/>
      <c r="F3" s="63"/>
    </row>
    <row r="4" spans="1:8" s="3" customFormat="1" ht="18.75" x14ac:dyDescent="0.15">
      <c r="A4" s="4"/>
      <c r="B4" s="2" t="s">
        <v>257</v>
      </c>
      <c r="C4" s="2" t="s">
        <v>127</v>
      </c>
      <c r="D4" s="2" t="s">
        <v>170</v>
      </c>
      <c r="E4" s="2" t="s">
        <v>276</v>
      </c>
      <c r="F4" s="36">
        <f>材料体积与重量!F62</f>
        <v>133.19209695972111</v>
      </c>
      <c r="H4"/>
    </row>
    <row r="5" spans="1:8" s="3" customFormat="1" ht="21" customHeight="1" x14ac:dyDescent="0.15">
      <c r="A5" s="4"/>
      <c r="B5" s="2" t="s">
        <v>268</v>
      </c>
      <c r="C5" s="2" t="s">
        <v>291</v>
      </c>
      <c r="D5" s="2" t="s">
        <v>170</v>
      </c>
      <c r="E5" s="2" t="s">
        <v>267</v>
      </c>
      <c r="F5" s="47">
        <v>75</v>
      </c>
      <c r="H5"/>
    </row>
    <row r="6" spans="1:8" s="3" customFormat="1" ht="21" customHeight="1" x14ac:dyDescent="0.15">
      <c r="A6" s="4"/>
      <c r="B6" s="2" t="s">
        <v>269</v>
      </c>
      <c r="C6" s="2" t="s">
        <v>260</v>
      </c>
      <c r="D6" s="2" t="s">
        <v>260</v>
      </c>
      <c r="E6" s="2" t="s">
        <v>274</v>
      </c>
      <c r="F6" s="47">
        <f>(1-(2*2^0.5/3))*2500</f>
        <v>142.97739604484133</v>
      </c>
      <c r="H6"/>
    </row>
    <row r="7" spans="1:8" s="3" customFormat="1" ht="21" customHeight="1" x14ac:dyDescent="0.15">
      <c r="A7" s="4"/>
      <c r="B7" s="2" t="s">
        <v>277</v>
      </c>
      <c r="C7" s="2" t="s">
        <v>263</v>
      </c>
      <c r="D7" s="2" t="s">
        <v>260</v>
      </c>
      <c r="E7" s="2" t="s">
        <v>273</v>
      </c>
      <c r="F7" s="47">
        <f>F6+40</f>
        <v>182.97739604484133</v>
      </c>
      <c r="H7"/>
    </row>
    <row r="8" spans="1:8" s="3" customFormat="1" ht="21" customHeight="1" x14ac:dyDescent="0.15">
      <c r="A8" s="4"/>
      <c r="B8" s="2" t="s">
        <v>278</v>
      </c>
      <c r="C8" s="2" t="s">
        <v>279</v>
      </c>
      <c r="D8" s="2" t="s">
        <v>259</v>
      </c>
      <c r="E8" s="2" t="s">
        <v>275</v>
      </c>
      <c r="F8" s="47">
        <v>500</v>
      </c>
      <c r="H8"/>
    </row>
    <row r="9" spans="1:8" s="3" customFormat="1" ht="21" customHeight="1" x14ac:dyDescent="0.15">
      <c r="A9" s="4"/>
      <c r="B9" s="2" t="s">
        <v>280</v>
      </c>
      <c r="C9" s="2" t="s">
        <v>281</v>
      </c>
      <c r="D9" s="2" t="s">
        <v>270</v>
      </c>
      <c r="E9" s="2" t="s">
        <v>267</v>
      </c>
      <c r="F9" s="36">
        <v>168.31</v>
      </c>
      <c r="H9"/>
    </row>
    <row r="10" spans="1:8" s="3" customFormat="1" ht="21" customHeight="1" x14ac:dyDescent="0.15">
      <c r="A10" s="4"/>
      <c r="B10" s="2" t="s">
        <v>264</v>
      </c>
      <c r="C10" s="2" t="s">
        <v>282</v>
      </c>
      <c r="D10" s="2" t="s">
        <v>261</v>
      </c>
      <c r="E10" s="2" t="s">
        <v>262</v>
      </c>
      <c r="F10" s="36">
        <f>F9+0.151*(F8+F7)</f>
        <v>271.43958680277103</v>
      </c>
      <c r="H10"/>
    </row>
    <row r="11" spans="1:8" s="3" customFormat="1" ht="18.75" x14ac:dyDescent="0.15">
      <c r="A11" s="4"/>
      <c r="B11" s="2" t="s">
        <v>265</v>
      </c>
      <c r="C11" s="2" t="s">
        <v>283</v>
      </c>
      <c r="D11" s="2" t="s">
        <v>266</v>
      </c>
      <c r="E11" s="2" t="s">
        <v>267</v>
      </c>
      <c r="F11" s="46">
        <v>2</v>
      </c>
      <c r="H11"/>
    </row>
    <row r="12" spans="1:8" s="3" customFormat="1" ht="18.75" x14ac:dyDescent="0.15">
      <c r="A12" s="4"/>
      <c r="B12" s="2" t="s">
        <v>284</v>
      </c>
      <c r="C12" s="2" t="s">
        <v>285</v>
      </c>
      <c r="D12" s="2" t="s">
        <v>261</v>
      </c>
      <c r="E12" s="2" t="s">
        <v>286</v>
      </c>
      <c r="F12" s="36">
        <f>F11*F10/1000</f>
        <v>0.54287917360554205</v>
      </c>
      <c r="H12"/>
    </row>
    <row r="13" spans="1:8" s="3" customFormat="1" ht="18.75" x14ac:dyDescent="0.15">
      <c r="A13" s="4"/>
      <c r="B13" s="2" t="s">
        <v>287</v>
      </c>
      <c r="C13" s="2" t="s">
        <v>288</v>
      </c>
      <c r="D13" s="2" t="s">
        <v>261</v>
      </c>
      <c r="E13" s="2" t="s">
        <v>286</v>
      </c>
      <c r="F13" s="36">
        <f>F12+F4</f>
        <v>133.73497613332665</v>
      </c>
      <c r="H13"/>
    </row>
    <row r="14" spans="1:8" s="3" customFormat="1" ht="18.75" customHeight="1" x14ac:dyDescent="0.15">
      <c r="A14" s="4"/>
      <c r="B14" s="2" t="s">
        <v>289</v>
      </c>
      <c r="C14" s="2" t="s">
        <v>290</v>
      </c>
      <c r="D14" s="2" t="s">
        <v>261</v>
      </c>
      <c r="E14" s="2" t="s">
        <v>292</v>
      </c>
      <c r="F14" s="47">
        <f>F11*F5</f>
        <v>150</v>
      </c>
      <c r="H14"/>
    </row>
  </sheetData>
  <mergeCells count="2">
    <mergeCell ref="B3:F3"/>
    <mergeCell ref="A1:F1"/>
  </mergeCells>
  <phoneticPr fontId="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结果汇总</vt:lpstr>
      <vt:lpstr>旋风分离器设计</vt:lpstr>
      <vt:lpstr>分离效率</vt:lpstr>
      <vt:lpstr>材料体积与重量</vt:lpstr>
      <vt:lpstr>吊耳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2017-12-06T09:05:23Z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