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noodlz\TU\Module\Masterarbeit\GIT repository\04 Data\"/>
    </mc:Choice>
  </mc:AlternateContent>
  <xr:revisionPtr revIDLastSave="0" documentId="13_ncr:1_{1C3BEB3F-7E84-4451-BADA-32D1C07C639D}" xr6:coauthVersionLast="45" xr6:coauthVersionMax="45" xr10:uidLastSave="{00000000-0000-0000-0000-000000000000}"/>
  <bookViews>
    <workbookView xWindow="-110" yWindow="-110" windowWidth="29020" windowHeight="15820" tabRatio="599" xr2:uid="{00000000-000D-0000-FFFF-FFFF00000000}"/>
  </bookViews>
  <sheets>
    <sheet name="Messungen" sheetId="4" r:id="rId1"/>
    <sheet name="DCDC-Tes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6" i="6"/>
  <c r="AA6" i="6"/>
  <c r="O79" i="6" l="1"/>
  <c r="P79" i="6"/>
  <c r="W79" i="6"/>
  <c r="T79" i="6" s="1"/>
  <c r="X79" i="6"/>
  <c r="U79" i="6"/>
  <c r="S79" i="6" s="1"/>
  <c r="V79" i="6"/>
  <c r="J79" i="6"/>
  <c r="Y79" i="6"/>
  <c r="Z79" i="6"/>
  <c r="W78" i="6"/>
  <c r="T78" i="6" s="1"/>
  <c r="X78" i="6"/>
  <c r="U78" i="6"/>
  <c r="S78" i="6" s="1"/>
  <c r="K78" i="6" s="1"/>
  <c r="V78" i="6"/>
  <c r="O78" i="6"/>
  <c r="P78" i="6"/>
  <c r="J78" i="6"/>
  <c r="Y78" i="6"/>
  <c r="Z78" i="6"/>
  <c r="Q77" i="6"/>
  <c r="R77" i="6"/>
  <c r="Q78" i="6"/>
  <c r="R78" i="6"/>
  <c r="Q79" i="6"/>
  <c r="R79" i="6"/>
  <c r="W77" i="6"/>
  <c r="T77" i="6" s="1"/>
  <c r="L77" i="6" s="1"/>
  <c r="X77" i="6"/>
  <c r="U77" i="6"/>
  <c r="S77" i="6" s="1"/>
  <c r="V77" i="6"/>
  <c r="O77" i="6"/>
  <c r="P77" i="6"/>
  <c r="J77" i="6"/>
  <c r="Y77" i="6"/>
  <c r="Z77" i="6"/>
  <c r="Q76" i="6"/>
  <c r="R76" i="6"/>
  <c r="W76" i="6"/>
  <c r="T76" i="6" s="1"/>
  <c r="L76" i="6" s="1"/>
  <c r="X76" i="6"/>
  <c r="O76" i="6"/>
  <c r="P76" i="6"/>
  <c r="U76" i="6"/>
  <c r="S76" i="6" s="1"/>
  <c r="V76" i="6"/>
  <c r="J76" i="6"/>
  <c r="Y76" i="6"/>
  <c r="Z76" i="6"/>
  <c r="W75" i="6"/>
  <c r="T75" i="6" s="1"/>
  <c r="X75" i="6"/>
  <c r="Q75" i="6"/>
  <c r="R75" i="6"/>
  <c r="U75" i="6"/>
  <c r="S75" i="6" s="1"/>
  <c r="V75" i="6"/>
  <c r="O75" i="6"/>
  <c r="P75" i="6"/>
  <c r="J75" i="6"/>
  <c r="I75" i="6" s="1"/>
  <c r="Y75" i="6"/>
  <c r="Z75" i="6"/>
  <c r="W74" i="6"/>
  <c r="T74" i="6" s="1"/>
  <c r="X74" i="6"/>
  <c r="Q74" i="6"/>
  <c r="R74" i="6"/>
  <c r="U74" i="6"/>
  <c r="S74" i="6" s="1"/>
  <c r="V74" i="6"/>
  <c r="O74" i="6"/>
  <c r="P74" i="6"/>
  <c r="J74" i="6"/>
  <c r="Y74" i="6"/>
  <c r="Z74" i="6"/>
  <c r="W73" i="6"/>
  <c r="T73" i="6" s="1"/>
  <c r="X73" i="6"/>
  <c r="Q73" i="6"/>
  <c r="R73" i="6"/>
  <c r="U73" i="6"/>
  <c r="S73" i="6" s="1"/>
  <c r="V73" i="6"/>
  <c r="O73" i="6"/>
  <c r="P73" i="6"/>
  <c r="J73" i="6"/>
  <c r="I73" i="6" s="1"/>
  <c r="Y73" i="6"/>
  <c r="Z73" i="6"/>
  <c r="W72" i="6"/>
  <c r="T72" i="6" s="1"/>
  <c r="X72" i="6"/>
  <c r="Q72" i="6"/>
  <c r="R72" i="6"/>
  <c r="U72" i="6"/>
  <c r="S72" i="6" s="1"/>
  <c r="V72" i="6"/>
  <c r="O72" i="6"/>
  <c r="P72" i="6"/>
  <c r="J72" i="6"/>
  <c r="Y72" i="6"/>
  <c r="Z72" i="6"/>
  <c r="W71" i="6"/>
  <c r="T71" i="6" s="1"/>
  <c r="X71" i="6"/>
  <c r="Q71" i="6"/>
  <c r="R71" i="6"/>
  <c r="U71" i="6"/>
  <c r="S71" i="6" s="1"/>
  <c r="V71" i="6"/>
  <c r="O71" i="6"/>
  <c r="P71" i="6"/>
  <c r="J71" i="6"/>
  <c r="Y71" i="6"/>
  <c r="Z71" i="6"/>
  <c r="W70" i="6"/>
  <c r="T70" i="6" s="1"/>
  <c r="X70" i="6"/>
  <c r="Q70" i="6"/>
  <c r="R70" i="6"/>
  <c r="U70" i="6"/>
  <c r="S70" i="6" s="1"/>
  <c r="V70" i="6"/>
  <c r="O70" i="6"/>
  <c r="P70" i="6"/>
  <c r="J70" i="6"/>
  <c r="Y70" i="6"/>
  <c r="Z70" i="6"/>
  <c r="J69" i="6"/>
  <c r="I69" i="6" s="1"/>
  <c r="W69" i="6"/>
  <c r="T69" i="6" s="1"/>
  <c r="X69" i="6"/>
  <c r="Q69" i="6"/>
  <c r="R69" i="6"/>
  <c r="U69" i="6"/>
  <c r="S69" i="6" s="1"/>
  <c r="V69" i="6"/>
  <c r="O69" i="6"/>
  <c r="P69" i="6"/>
  <c r="Y69" i="6"/>
  <c r="Z69" i="6"/>
  <c r="W68" i="6"/>
  <c r="T68" i="6" s="1"/>
  <c r="X68" i="6"/>
  <c r="Q68" i="6"/>
  <c r="R68" i="6"/>
  <c r="U68" i="6"/>
  <c r="S68" i="6" s="1"/>
  <c r="V68" i="6"/>
  <c r="O68" i="6"/>
  <c r="P68" i="6"/>
  <c r="J68" i="6"/>
  <c r="I68" i="6" s="1"/>
  <c r="Y68" i="6"/>
  <c r="Z68" i="6"/>
  <c r="W67" i="6"/>
  <c r="T67" i="6" s="1"/>
  <c r="X67" i="6"/>
  <c r="Q67" i="6"/>
  <c r="R67" i="6"/>
  <c r="U67" i="6"/>
  <c r="S67" i="6" s="1"/>
  <c r="V67" i="6"/>
  <c r="O67" i="6"/>
  <c r="P67" i="6"/>
  <c r="J67" i="6"/>
  <c r="I67" i="6" s="1"/>
  <c r="Y67" i="6"/>
  <c r="Z67" i="6"/>
  <c r="W66" i="6"/>
  <c r="T66" i="6" s="1"/>
  <c r="X66" i="6"/>
  <c r="Q66" i="6"/>
  <c r="R66" i="6"/>
  <c r="U66" i="6"/>
  <c r="S66" i="6" s="1"/>
  <c r="V66" i="6"/>
  <c r="O66" i="6"/>
  <c r="P66" i="6"/>
  <c r="J66" i="6"/>
  <c r="I66" i="6" s="1"/>
  <c r="Y66" i="6"/>
  <c r="Z66" i="6"/>
  <c r="W65" i="6"/>
  <c r="T65" i="6" s="1"/>
  <c r="X65" i="6"/>
  <c r="Q65" i="6"/>
  <c r="R65" i="6"/>
  <c r="U65" i="6"/>
  <c r="S65" i="6" s="1"/>
  <c r="V65" i="6"/>
  <c r="AA77" i="6" l="1"/>
  <c r="I77" i="6"/>
  <c r="AA79" i="6"/>
  <c r="I79" i="6"/>
  <c r="AA74" i="6"/>
  <c r="I74" i="6"/>
  <c r="AA78" i="6"/>
  <c r="I78" i="6"/>
  <c r="AA72" i="6"/>
  <c r="I72" i="6"/>
  <c r="AA70" i="6"/>
  <c r="I70" i="6"/>
  <c r="AA76" i="6"/>
  <c r="I76" i="6"/>
  <c r="AA71" i="6"/>
  <c r="I71" i="6"/>
  <c r="L70" i="6"/>
  <c r="K71" i="6"/>
  <c r="K77" i="6"/>
  <c r="G77" i="6" s="1"/>
  <c r="K79" i="6"/>
  <c r="L79" i="6"/>
  <c r="L78" i="6"/>
  <c r="K67" i="6"/>
  <c r="L67" i="6"/>
  <c r="K68" i="6"/>
  <c r="AA69" i="6"/>
  <c r="L71" i="6"/>
  <c r="K73" i="6"/>
  <c r="L73" i="6"/>
  <c r="K74" i="6"/>
  <c r="K75" i="6"/>
  <c r="L75" i="6"/>
  <c r="L65" i="6"/>
  <c r="K66" i="6"/>
  <c r="L66" i="6"/>
  <c r="L68" i="6"/>
  <c r="K69" i="6"/>
  <c r="L69" i="6"/>
  <c r="K70" i="6"/>
  <c r="G70" i="6" s="1"/>
  <c r="K72" i="6"/>
  <c r="L72" i="6"/>
  <c r="AA73" i="6"/>
  <c r="L74" i="6"/>
  <c r="AA75" i="6"/>
  <c r="K76" i="6"/>
  <c r="G76" i="6" s="1"/>
  <c r="AA68" i="6"/>
  <c r="AA67" i="6"/>
  <c r="AA66" i="6"/>
  <c r="G78" i="6" l="1"/>
  <c r="G66" i="6"/>
  <c r="G71" i="6"/>
  <c r="G79" i="6"/>
  <c r="G68" i="6"/>
  <c r="G74" i="6"/>
  <c r="G72" i="6"/>
  <c r="G69" i="6"/>
  <c r="G75" i="6"/>
  <c r="G73" i="6"/>
  <c r="G67" i="6"/>
  <c r="O65" i="6"/>
  <c r="K65" i="6" s="1"/>
  <c r="P65" i="6"/>
  <c r="J65" i="6"/>
  <c r="I65" i="6" s="1"/>
  <c r="Y65" i="6"/>
  <c r="Z65" i="6"/>
  <c r="AA65" i="6" l="1"/>
  <c r="G65" i="6"/>
  <c r="O53" i="6"/>
  <c r="P53" i="6"/>
  <c r="Q53" i="6"/>
  <c r="R53" i="6"/>
  <c r="U53" i="6"/>
  <c r="S53" i="6" s="1"/>
  <c r="K53" i="6" s="1"/>
  <c r="V53" i="6"/>
  <c r="W53" i="6"/>
  <c r="T53" i="6" s="1"/>
  <c r="X53" i="6"/>
  <c r="Y53" i="6"/>
  <c r="Z53" i="6"/>
  <c r="O54" i="6"/>
  <c r="P54" i="6"/>
  <c r="Q54" i="6"/>
  <c r="R54" i="6"/>
  <c r="U54" i="6"/>
  <c r="S54" i="6" s="1"/>
  <c r="V54" i="6"/>
  <c r="W54" i="6"/>
  <c r="T54" i="6" s="1"/>
  <c r="X54" i="6"/>
  <c r="Y54" i="6"/>
  <c r="Z54" i="6"/>
  <c r="O55" i="6"/>
  <c r="P55" i="6"/>
  <c r="Q55" i="6"/>
  <c r="R55" i="6"/>
  <c r="U55" i="6"/>
  <c r="S55" i="6" s="1"/>
  <c r="V55" i="6"/>
  <c r="W55" i="6"/>
  <c r="T55" i="6" s="1"/>
  <c r="L55" i="6" s="1"/>
  <c r="X55" i="6"/>
  <c r="Y55" i="6"/>
  <c r="Z55" i="6"/>
  <c r="O56" i="6"/>
  <c r="P56" i="6"/>
  <c r="Q56" i="6"/>
  <c r="R56" i="6"/>
  <c r="U56" i="6"/>
  <c r="S56" i="6" s="1"/>
  <c r="K56" i="6" s="1"/>
  <c r="V56" i="6"/>
  <c r="W56" i="6"/>
  <c r="T56" i="6" s="1"/>
  <c r="L56" i="6" s="1"/>
  <c r="X56" i="6"/>
  <c r="Y56" i="6"/>
  <c r="Z56" i="6"/>
  <c r="O57" i="6"/>
  <c r="P57" i="6"/>
  <c r="Q57" i="6"/>
  <c r="R57" i="6"/>
  <c r="U57" i="6"/>
  <c r="S57" i="6" s="1"/>
  <c r="K57" i="6" s="1"/>
  <c r="V57" i="6"/>
  <c r="W57" i="6"/>
  <c r="T57" i="6" s="1"/>
  <c r="X57" i="6"/>
  <c r="Y57" i="6"/>
  <c r="Z57" i="6"/>
  <c r="O58" i="6"/>
  <c r="P58" i="6"/>
  <c r="Q58" i="6"/>
  <c r="R58" i="6"/>
  <c r="U58" i="6"/>
  <c r="S58" i="6" s="1"/>
  <c r="V58" i="6"/>
  <c r="W58" i="6"/>
  <c r="T58" i="6" s="1"/>
  <c r="X58" i="6"/>
  <c r="Y58" i="6"/>
  <c r="Z58" i="6"/>
  <c r="O59" i="6"/>
  <c r="P59" i="6"/>
  <c r="Q59" i="6"/>
  <c r="R59" i="6"/>
  <c r="U59" i="6"/>
  <c r="S59" i="6" s="1"/>
  <c r="V59" i="6"/>
  <c r="W59" i="6"/>
  <c r="T59" i="6" s="1"/>
  <c r="L59" i="6" s="1"/>
  <c r="X59" i="6"/>
  <c r="Y59" i="6"/>
  <c r="Z59" i="6"/>
  <c r="O60" i="6"/>
  <c r="P60" i="6"/>
  <c r="Q60" i="6"/>
  <c r="R60" i="6"/>
  <c r="U60" i="6"/>
  <c r="S60" i="6" s="1"/>
  <c r="K60" i="6" s="1"/>
  <c r="V60" i="6"/>
  <c r="W60" i="6"/>
  <c r="T60" i="6" s="1"/>
  <c r="L60" i="6" s="1"/>
  <c r="X60" i="6"/>
  <c r="Y60" i="6"/>
  <c r="Z60" i="6"/>
  <c r="O61" i="6"/>
  <c r="P61" i="6"/>
  <c r="Q61" i="6"/>
  <c r="R61" i="6"/>
  <c r="U61" i="6"/>
  <c r="S61" i="6" s="1"/>
  <c r="K61" i="6" s="1"/>
  <c r="V61" i="6"/>
  <c r="W61" i="6"/>
  <c r="T61" i="6" s="1"/>
  <c r="X61" i="6"/>
  <c r="Y61" i="6"/>
  <c r="Z61" i="6"/>
  <c r="O62" i="6"/>
  <c r="P62" i="6"/>
  <c r="Q62" i="6"/>
  <c r="R62" i="6"/>
  <c r="U62" i="6"/>
  <c r="S62" i="6" s="1"/>
  <c r="V62" i="6"/>
  <c r="W62" i="6"/>
  <c r="T62" i="6" s="1"/>
  <c r="X62" i="6"/>
  <c r="Y62" i="6"/>
  <c r="Z62" i="6"/>
  <c r="O63" i="6"/>
  <c r="P63" i="6"/>
  <c r="Q63" i="6"/>
  <c r="R63" i="6"/>
  <c r="U63" i="6"/>
  <c r="S63" i="6" s="1"/>
  <c r="V63" i="6"/>
  <c r="W63" i="6"/>
  <c r="T63" i="6" s="1"/>
  <c r="L63" i="6" s="1"/>
  <c r="X63" i="6"/>
  <c r="Y63" i="6"/>
  <c r="Z63" i="6"/>
  <c r="O64" i="6"/>
  <c r="P64" i="6"/>
  <c r="Q64" i="6"/>
  <c r="R64" i="6"/>
  <c r="U64" i="6"/>
  <c r="S64" i="6" s="1"/>
  <c r="K64" i="6" s="1"/>
  <c r="V64" i="6"/>
  <c r="W64" i="6"/>
  <c r="T64" i="6" s="1"/>
  <c r="L64" i="6" s="1"/>
  <c r="X64" i="6"/>
  <c r="Y64" i="6"/>
  <c r="Z64" i="6"/>
  <c r="J53" i="6"/>
  <c r="J54" i="6"/>
  <c r="J55" i="6"/>
  <c r="J56" i="6"/>
  <c r="J57" i="6"/>
  <c r="J58" i="6"/>
  <c r="J59" i="6"/>
  <c r="J60" i="6"/>
  <c r="J61" i="6"/>
  <c r="J62" i="6"/>
  <c r="J63" i="6"/>
  <c r="J64" i="6"/>
  <c r="O45" i="6"/>
  <c r="P45" i="6"/>
  <c r="Q45" i="6"/>
  <c r="R45" i="6"/>
  <c r="U45" i="6"/>
  <c r="S45" i="6" s="1"/>
  <c r="V45" i="6"/>
  <c r="W45" i="6"/>
  <c r="T45" i="6" s="1"/>
  <c r="X45" i="6"/>
  <c r="Y45" i="6"/>
  <c r="Z45" i="6"/>
  <c r="O46" i="6"/>
  <c r="P46" i="6"/>
  <c r="Q46" i="6"/>
  <c r="R46" i="6"/>
  <c r="U46" i="6"/>
  <c r="S46" i="6" s="1"/>
  <c r="V46" i="6"/>
  <c r="W46" i="6"/>
  <c r="T46" i="6" s="1"/>
  <c r="X46" i="6"/>
  <c r="Y46" i="6"/>
  <c r="Z46" i="6"/>
  <c r="O47" i="6"/>
  <c r="P47" i="6"/>
  <c r="Q47" i="6"/>
  <c r="R47" i="6"/>
  <c r="U47" i="6"/>
  <c r="S47" i="6" s="1"/>
  <c r="V47" i="6"/>
  <c r="W47" i="6"/>
  <c r="T47" i="6" s="1"/>
  <c r="X47" i="6"/>
  <c r="Y47" i="6"/>
  <c r="Z47" i="6"/>
  <c r="O48" i="6"/>
  <c r="P48" i="6"/>
  <c r="Q48" i="6"/>
  <c r="R48" i="6"/>
  <c r="U48" i="6"/>
  <c r="S48" i="6" s="1"/>
  <c r="V48" i="6"/>
  <c r="W48" i="6"/>
  <c r="T48" i="6" s="1"/>
  <c r="X48" i="6"/>
  <c r="Y48" i="6"/>
  <c r="Z48" i="6"/>
  <c r="O49" i="6"/>
  <c r="P49" i="6"/>
  <c r="Q49" i="6"/>
  <c r="R49" i="6"/>
  <c r="U49" i="6"/>
  <c r="S49" i="6" s="1"/>
  <c r="V49" i="6"/>
  <c r="W49" i="6"/>
  <c r="T49" i="6" s="1"/>
  <c r="X49" i="6"/>
  <c r="Y49" i="6"/>
  <c r="Z49" i="6"/>
  <c r="O50" i="6"/>
  <c r="P50" i="6"/>
  <c r="Q50" i="6"/>
  <c r="R50" i="6"/>
  <c r="U50" i="6"/>
  <c r="S50" i="6" s="1"/>
  <c r="V50" i="6"/>
  <c r="W50" i="6"/>
  <c r="T50" i="6" s="1"/>
  <c r="X50" i="6"/>
  <c r="Y50" i="6"/>
  <c r="Z50" i="6"/>
  <c r="O51" i="6"/>
  <c r="P51" i="6"/>
  <c r="Q51" i="6"/>
  <c r="R51" i="6"/>
  <c r="U51" i="6"/>
  <c r="S51" i="6" s="1"/>
  <c r="V51" i="6"/>
  <c r="W51" i="6"/>
  <c r="T51" i="6" s="1"/>
  <c r="X51" i="6"/>
  <c r="Y51" i="6"/>
  <c r="Z51" i="6"/>
  <c r="O52" i="6"/>
  <c r="P52" i="6"/>
  <c r="Q52" i="6"/>
  <c r="R52" i="6"/>
  <c r="U52" i="6"/>
  <c r="S52" i="6" s="1"/>
  <c r="V52" i="6"/>
  <c r="W52" i="6"/>
  <c r="T52" i="6" s="1"/>
  <c r="X52" i="6"/>
  <c r="Y52" i="6"/>
  <c r="Z52" i="6"/>
  <c r="J48" i="6"/>
  <c r="J49" i="6"/>
  <c r="J50" i="6"/>
  <c r="J51" i="6"/>
  <c r="J52" i="6"/>
  <c r="AA49" i="6" l="1"/>
  <c r="I49" i="6"/>
  <c r="AA48" i="6"/>
  <c r="I48" i="6"/>
  <c r="AA57" i="6"/>
  <c r="I57" i="6"/>
  <c r="G60" i="6"/>
  <c r="G56" i="6"/>
  <c r="AA64" i="6"/>
  <c r="I64" i="6"/>
  <c r="AA58" i="6"/>
  <c r="I58" i="6"/>
  <c r="AA56" i="6"/>
  <c r="I56" i="6"/>
  <c r="AA63" i="6"/>
  <c r="I63" i="6"/>
  <c r="AA55" i="6"/>
  <c r="I55" i="6"/>
  <c r="AA62" i="6"/>
  <c r="I62" i="6"/>
  <c r="AA54" i="6"/>
  <c r="I54" i="6"/>
  <c r="AA52" i="6"/>
  <c r="I52" i="6"/>
  <c r="AA61" i="6"/>
  <c r="I61" i="6"/>
  <c r="AA53" i="6"/>
  <c r="I53" i="6"/>
  <c r="AA51" i="6"/>
  <c r="I51" i="6"/>
  <c r="AA60" i="6"/>
  <c r="I60" i="6"/>
  <c r="AA50" i="6"/>
  <c r="I50" i="6"/>
  <c r="K52" i="6"/>
  <c r="AA59" i="6"/>
  <c r="I59" i="6"/>
  <c r="K49" i="6"/>
  <c r="L51" i="6"/>
  <c r="K48" i="6"/>
  <c r="K51" i="6"/>
  <c r="K50" i="6"/>
  <c r="L49" i="6"/>
  <c r="K63" i="6"/>
  <c r="G63" i="6" s="1"/>
  <c r="L62" i="6"/>
  <c r="K59" i="6"/>
  <c r="G59" i="6" s="1"/>
  <c r="L58" i="6"/>
  <c r="K55" i="6"/>
  <c r="G55" i="6" s="1"/>
  <c r="L54" i="6"/>
  <c r="K62" i="6"/>
  <c r="L61" i="6"/>
  <c r="K58" i="6"/>
  <c r="L57" i="6"/>
  <c r="K54" i="6"/>
  <c r="L53" i="6"/>
  <c r="G64" i="6"/>
  <c r="L50" i="6"/>
  <c r="L52" i="6"/>
  <c r="L48" i="6"/>
  <c r="J40" i="6"/>
  <c r="J41" i="6"/>
  <c r="I41" i="6" s="1"/>
  <c r="J42" i="6"/>
  <c r="J43" i="6"/>
  <c r="I43" i="6" s="1"/>
  <c r="J44" i="6"/>
  <c r="I44" i="6" s="1"/>
  <c r="J45" i="6"/>
  <c r="K45" i="6"/>
  <c r="L45" i="6"/>
  <c r="J46" i="6"/>
  <c r="K46" i="6"/>
  <c r="L46" i="6"/>
  <c r="J47" i="6"/>
  <c r="K47" i="6"/>
  <c r="L47" i="6"/>
  <c r="O37" i="6"/>
  <c r="P37" i="6"/>
  <c r="Q37" i="6"/>
  <c r="R37" i="6"/>
  <c r="U37" i="6"/>
  <c r="S37" i="6" s="1"/>
  <c r="V37" i="6"/>
  <c r="W37" i="6"/>
  <c r="T37" i="6" s="1"/>
  <c r="X37" i="6"/>
  <c r="Y37" i="6"/>
  <c r="Z37" i="6"/>
  <c r="O38" i="6"/>
  <c r="P38" i="6"/>
  <c r="Q38" i="6"/>
  <c r="R38" i="6"/>
  <c r="U38" i="6"/>
  <c r="S38" i="6" s="1"/>
  <c r="V38" i="6"/>
  <c r="W38" i="6"/>
  <c r="T38" i="6" s="1"/>
  <c r="X38" i="6"/>
  <c r="Y38" i="6"/>
  <c r="Z38" i="6"/>
  <c r="O39" i="6"/>
  <c r="P39" i="6"/>
  <c r="Q39" i="6"/>
  <c r="R39" i="6"/>
  <c r="U39" i="6"/>
  <c r="S39" i="6" s="1"/>
  <c r="V39" i="6"/>
  <c r="W39" i="6"/>
  <c r="T39" i="6" s="1"/>
  <c r="X39" i="6"/>
  <c r="Y39" i="6"/>
  <c r="Z39" i="6"/>
  <c r="O40" i="6"/>
  <c r="P40" i="6"/>
  <c r="Q40" i="6"/>
  <c r="R40" i="6"/>
  <c r="U40" i="6"/>
  <c r="S40" i="6" s="1"/>
  <c r="V40" i="6"/>
  <c r="W40" i="6"/>
  <c r="T40" i="6" s="1"/>
  <c r="X40" i="6"/>
  <c r="Y40" i="6"/>
  <c r="Z40" i="6"/>
  <c r="O41" i="6"/>
  <c r="P41" i="6"/>
  <c r="Q41" i="6"/>
  <c r="R41" i="6"/>
  <c r="U41" i="6"/>
  <c r="S41" i="6" s="1"/>
  <c r="V41" i="6"/>
  <c r="W41" i="6"/>
  <c r="T41" i="6" s="1"/>
  <c r="X41" i="6"/>
  <c r="Y41" i="6"/>
  <c r="Z41" i="6"/>
  <c r="AA41" i="6"/>
  <c r="O42" i="6"/>
  <c r="P42" i="6"/>
  <c r="Q42" i="6"/>
  <c r="R42" i="6"/>
  <c r="U42" i="6"/>
  <c r="S42" i="6" s="1"/>
  <c r="V42" i="6"/>
  <c r="W42" i="6"/>
  <c r="T42" i="6" s="1"/>
  <c r="X42" i="6"/>
  <c r="Y42" i="6"/>
  <c r="Z42" i="6"/>
  <c r="O43" i="6"/>
  <c r="P43" i="6"/>
  <c r="Q43" i="6"/>
  <c r="R43" i="6"/>
  <c r="U43" i="6"/>
  <c r="S43" i="6" s="1"/>
  <c r="V43" i="6"/>
  <c r="W43" i="6"/>
  <c r="T43" i="6" s="1"/>
  <c r="X43" i="6"/>
  <c r="Y43" i="6"/>
  <c r="Z43" i="6"/>
  <c r="AA43" i="6"/>
  <c r="O44" i="6"/>
  <c r="P44" i="6"/>
  <c r="Q44" i="6"/>
  <c r="R44" i="6"/>
  <c r="U44" i="6"/>
  <c r="S44" i="6" s="1"/>
  <c r="V44" i="6"/>
  <c r="W44" i="6"/>
  <c r="T44" i="6" s="1"/>
  <c r="X44" i="6"/>
  <c r="Y44" i="6"/>
  <c r="Z44" i="6"/>
  <c r="J37" i="6"/>
  <c r="J38" i="6"/>
  <c r="J39" i="6"/>
  <c r="J36" i="6"/>
  <c r="O32" i="6"/>
  <c r="P32" i="6"/>
  <c r="Q32" i="6"/>
  <c r="R32" i="6"/>
  <c r="U32" i="6"/>
  <c r="S32" i="6" s="1"/>
  <c r="V32" i="6"/>
  <c r="W32" i="6"/>
  <c r="T32" i="6" s="1"/>
  <c r="X32" i="6"/>
  <c r="Y32" i="6"/>
  <c r="Z32" i="6"/>
  <c r="O33" i="6"/>
  <c r="P33" i="6"/>
  <c r="Q33" i="6"/>
  <c r="R33" i="6"/>
  <c r="U33" i="6"/>
  <c r="S33" i="6" s="1"/>
  <c r="V33" i="6"/>
  <c r="W33" i="6"/>
  <c r="T33" i="6" s="1"/>
  <c r="X33" i="6"/>
  <c r="Y33" i="6"/>
  <c r="Z33" i="6"/>
  <c r="O34" i="6"/>
  <c r="P34" i="6"/>
  <c r="Q34" i="6"/>
  <c r="R34" i="6"/>
  <c r="U34" i="6"/>
  <c r="S34" i="6" s="1"/>
  <c r="V34" i="6"/>
  <c r="W34" i="6"/>
  <c r="T34" i="6" s="1"/>
  <c r="X34" i="6"/>
  <c r="Y34" i="6"/>
  <c r="Z34" i="6"/>
  <c r="O35" i="6"/>
  <c r="P35" i="6"/>
  <c r="Q35" i="6"/>
  <c r="R35" i="6"/>
  <c r="U35" i="6"/>
  <c r="S35" i="6" s="1"/>
  <c r="V35" i="6"/>
  <c r="W35" i="6"/>
  <c r="T35" i="6" s="1"/>
  <c r="X35" i="6"/>
  <c r="Y35" i="6"/>
  <c r="Z35" i="6"/>
  <c r="O36" i="6"/>
  <c r="P36" i="6"/>
  <c r="Q36" i="6"/>
  <c r="R36" i="6"/>
  <c r="U36" i="6"/>
  <c r="S36" i="6" s="1"/>
  <c r="V36" i="6"/>
  <c r="W36" i="6"/>
  <c r="T36" i="6" s="1"/>
  <c r="X36" i="6"/>
  <c r="Y36" i="6"/>
  <c r="Z36" i="6"/>
  <c r="J32" i="6"/>
  <c r="J33" i="6"/>
  <c r="J34" i="6"/>
  <c r="J35" i="6"/>
  <c r="U30" i="6"/>
  <c r="S30" i="6" s="1"/>
  <c r="J29" i="6"/>
  <c r="I29" i="6" s="1"/>
  <c r="O29" i="6"/>
  <c r="P29" i="6"/>
  <c r="Q29" i="6"/>
  <c r="R29" i="6"/>
  <c r="U29" i="6"/>
  <c r="S29" i="6" s="1"/>
  <c r="V29" i="6"/>
  <c r="W29" i="6"/>
  <c r="T29" i="6" s="1"/>
  <c r="X29" i="6"/>
  <c r="Y29" i="6"/>
  <c r="Z29" i="6"/>
  <c r="J30" i="6"/>
  <c r="O30" i="6"/>
  <c r="P30" i="6"/>
  <c r="Q30" i="6"/>
  <c r="R30" i="6"/>
  <c r="V30" i="6"/>
  <c r="W30" i="6"/>
  <c r="T30" i="6" s="1"/>
  <c r="X30" i="6"/>
  <c r="Y30" i="6"/>
  <c r="Z30" i="6"/>
  <c r="J31" i="6"/>
  <c r="O31" i="6"/>
  <c r="P31" i="6"/>
  <c r="Q31" i="6"/>
  <c r="R31" i="6"/>
  <c r="U31" i="6"/>
  <c r="S31" i="6" s="1"/>
  <c r="V31" i="6"/>
  <c r="W31" i="6"/>
  <c r="T31" i="6" s="1"/>
  <c r="X31" i="6"/>
  <c r="Y31" i="6"/>
  <c r="Z31" i="6"/>
  <c r="AA45" i="6" l="1"/>
  <c r="I45" i="6"/>
  <c r="G52" i="6"/>
  <c r="AA39" i="6"/>
  <c r="I39" i="6"/>
  <c r="AA47" i="6"/>
  <c r="I47" i="6"/>
  <c r="AA31" i="6"/>
  <c r="I31" i="6"/>
  <c r="AA35" i="6"/>
  <c r="I35" i="6"/>
  <c r="AA38" i="6"/>
  <c r="I38" i="6"/>
  <c r="AA42" i="6"/>
  <c r="I42" i="6"/>
  <c r="G53" i="6"/>
  <c r="AA36" i="6"/>
  <c r="I36" i="6"/>
  <c r="AA34" i="6"/>
  <c r="I34" i="6"/>
  <c r="AA37" i="6"/>
  <c r="I37" i="6"/>
  <c r="AA30" i="6"/>
  <c r="I30" i="6"/>
  <c r="AA33" i="6"/>
  <c r="I33" i="6"/>
  <c r="AA44" i="6"/>
  <c r="AA46" i="6"/>
  <c r="I46" i="6"/>
  <c r="AA40" i="6"/>
  <c r="I40" i="6"/>
  <c r="G57" i="6"/>
  <c r="K31" i="6"/>
  <c r="AA29" i="6"/>
  <c r="AA32" i="6"/>
  <c r="I32" i="6"/>
  <c r="K43" i="6"/>
  <c r="G51" i="6"/>
  <c r="G48" i="6"/>
  <c r="G61" i="6"/>
  <c r="G49" i="6"/>
  <c r="G50" i="6"/>
  <c r="L35" i="6"/>
  <c r="L39" i="6"/>
  <c r="G62" i="6"/>
  <c r="K44" i="6"/>
  <c r="K41" i="6"/>
  <c r="L38" i="6"/>
  <c r="L33" i="6"/>
  <c r="K42" i="6"/>
  <c r="G54" i="6"/>
  <c r="L37" i="6"/>
  <c r="L32" i="6"/>
  <c r="G58" i="6"/>
  <c r="L29" i="6"/>
  <c r="L44" i="6"/>
  <c r="G47" i="6"/>
  <c r="G46" i="6"/>
  <c r="G45" i="6"/>
  <c r="L43" i="6"/>
  <c r="L42" i="6"/>
  <c r="L41" i="6"/>
  <c r="L40" i="6"/>
  <c r="K40" i="6"/>
  <c r="L36" i="6"/>
  <c r="K36" i="6"/>
  <c r="K39" i="6"/>
  <c r="K37" i="6"/>
  <c r="K38" i="6"/>
  <c r="L34" i="6"/>
  <c r="K34" i="6"/>
  <c r="K32" i="6"/>
  <c r="K35" i="6"/>
  <c r="K33" i="6"/>
  <c r="L31" i="6"/>
  <c r="K29" i="6"/>
  <c r="K30" i="6"/>
  <c r="L30" i="6"/>
  <c r="AT28" i="6"/>
  <c r="U28" i="6" s="1"/>
  <c r="S28" i="6" s="1"/>
  <c r="S8" i="6"/>
  <c r="X28" i="6"/>
  <c r="W28" i="6"/>
  <c r="T28" i="6" s="1"/>
  <c r="R28" i="6"/>
  <c r="Q28" i="6"/>
  <c r="P28" i="6"/>
  <c r="O28" i="6"/>
  <c r="Z28" i="6"/>
  <c r="Y28" i="6"/>
  <c r="J28" i="6"/>
  <c r="AA28" i="6" l="1"/>
  <c r="I28" i="6"/>
  <c r="G44" i="6"/>
  <c r="G42" i="6"/>
  <c r="G43" i="6"/>
  <c r="G31" i="6"/>
  <c r="G30" i="6"/>
  <c r="V28" i="6"/>
  <c r="G29" i="6"/>
  <c r="G41" i="6"/>
  <c r="G33" i="6"/>
  <c r="G32" i="6"/>
  <c r="G37" i="6"/>
  <c r="L28" i="6"/>
  <c r="G35" i="6"/>
  <c r="G34" i="6"/>
  <c r="G38" i="6"/>
  <c r="G39" i="6"/>
  <c r="G40" i="6"/>
  <c r="G36" i="6"/>
  <c r="K28" i="6"/>
  <c r="G28" i="6" l="1"/>
  <c r="T27" i="6" l="1"/>
  <c r="L27" i="6" s="1"/>
  <c r="S27" i="6"/>
  <c r="K27" i="6" s="1"/>
  <c r="AA27" i="6"/>
  <c r="T26" i="6"/>
  <c r="L26" i="6" s="1"/>
  <c r="S26" i="6"/>
  <c r="K26" i="6" s="1"/>
  <c r="AA26" i="6"/>
  <c r="T25" i="6"/>
  <c r="L25" i="6" s="1"/>
  <c r="S25" i="6"/>
  <c r="K25" i="6" s="1"/>
  <c r="AA25" i="6"/>
  <c r="T24" i="6"/>
  <c r="L24" i="6" s="1"/>
  <c r="S24" i="6"/>
  <c r="K24" i="6" s="1"/>
  <c r="AA24" i="6"/>
  <c r="T23" i="6"/>
  <c r="L23" i="6" s="1"/>
  <c r="S23" i="6"/>
  <c r="K23" i="6"/>
  <c r="AA23" i="6"/>
  <c r="T22" i="6"/>
  <c r="L22" i="6" s="1"/>
  <c r="S22" i="6"/>
  <c r="K22" i="6" s="1"/>
  <c r="AA22" i="6"/>
  <c r="T21" i="6"/>
  <c r="L21" i="6" s="1"/>
  <c r="S21" i="6"/>
  <c r="K21" i="6" s="1"/>
  <c r="AA21" i="6"/>
  <c r="T20" i="6"/>
  <c r="L20" i="6" s="1"/>
  <c r="S20" i="6"/>
  <c r="K20" i="6" s="1"/>
  <c r="AA20" i="6"/>
  <c r="T19" i="6"/>
  <c r="L19" i="6" s="1"/>
  <c r="S19" i="6"/>
  <c r="K19" i="6" s="1"/>
  <c r="AA19" i="6"/>
  <c r="T18" i="6"/>
  <c r="L18" i="6" s="1"/>
  <c r="S18" i="6"/>
  <c r="K18" i="6" s="1"/>
  <c r="AA18" i="6"/>
  <c r="T17" i="6"/>
  <c r="L17" i="6" s="1"/>
  <c r="S17" i="6"/>
  <c r="K17" i="6" s="1"/>
  <c r="AA17" i="6"/>
  <c r="G24" i="6" l="1"/>
  <c r="G26" i="6"/>
  <c r="G18" i="6"/>
  <c r="G20" i="6"/>
  <c r="G25" i="6"/>
  <c r="G27" i="6"/>
  <c r="G21" i="6"/>
  <c r="G22" i="6"/>
  <c r="G23" i="6"/>
  <c r="G17" i="6"/>
  <c r="G19" i="6"/>
  <c r="T16" i="6"/>
  <c r="L16" i="6" s="1"/>
  <c r="S16" i="6"/>
  <c r="K16" i="6" s="1"/>
  <c r="AA16" i="6"/>
  <c r="T15" i="6"/>
  <c r="L15" i="6" s="1"/>
  <c r="S15" i="6"/>
  <c r="K15" i="6" s="1"/>
  <c r="AA15" i="6"/>
  <c r="AA7" i="6"/>
  <c r="AA8" i="6"/>
  <c r="AA9" i="6"/>
  <c r="AA10" i="6"/>
  <c r="AA11" i="6"/>
  <c r="AA12" i="6"/>
  <c r="AA13" i="6"/>
  <c r="AA14" i="6"/>
  <c r="T8" i="6"/>
  <c r="L8" i="6" s="1"/>
  <c r="T9" i="6"/>
  <c r="L9" i="6" s="1"/>
  <c r="T10" i="6"/>
  <c r="L10" i="6" s="1"/>
  <c r="T11" i="6"/>
  <c r="L11" i="6" s="1"/>
  <c r="T12" i="6"/>
  <c r="L12" i="6" s="1"/>
  <c r="T13" i="6"/>
  <c r="L13" i="6" s="1"/>
  <c r="T14" i="6"/>
  <c r="L14" i="6" s="1"/>
  <c r="K8" i="6"/>
  <c r="S9" i="6"/>
  <c r="K9" i="6" s="1"/>
  <c r="S10" i="6"/>
  <c r="K10" i="6" s="1"/>
  <c r="S11" i="6"/>
  <c r="K11" i="6" s="1"/>
  <c r="S12" i="6"/>
  <c r="K12" i="6" s="1"/>
  <c r="S13" i="6"/>
  <c r="K13" i="6" s="1"/>
  <c r="S14" i="6"/>
  <c r="K14" i="6" s="1"/>
  <c r="S7" i="6"/>
  <c r="K7" i="6" s="1"/>
  <c r="T7" i="6"/>
  <c r="L7" i="6" s="1"/>
  <c r="S6" i="6"/>
  <c r="T6" i="6"/>
  <c r="G16" i="6" l="1"/>
  <c r="G15" i="6"/>
  <c r="G8" i="6"/>
  <c r="G7" i="6"/>
  <c r="G10" i="6"/>
  <c r="G14" i="6"/>
  <c r="G13" i="6"/>
  <c r="G12" i="6"/>
  <c r="G11" i="6"/>
  <c r="G9" i="6"/>
  <c r="L6" i="6"/>
  <c r="K6" i="6"/>
  <c r="K4" i="6"/>
  <c r="H77" i="6" l="1"/>
  <c r="H78" i="6"/>
  <c r="H79" i="6"/>
  <c r="H76" i="6"/>
  <c r="H74" i="6"/>
  <c r="H70" i="6"/>
  <c r="H68" i="6"/>
  <c r="H75" i="6"/>
  <c r="H71" i="6"/>
  <c r="H67" i="6"/>
  <c r="H69" i="6"/>
  <c r="H73" i="6"/>
  <c r="H66" i="6"/>
  <c r="H72" i="6"/>
  <c r="H65" i="6"/>
  <c r="H53" i="6"/>
  <c r="H54" i="6"/>
  <c r="H55" i="6"/>
  <c r="H56" i="6"/>
  <c r="H57" i="6"/>
  <c r="H58" i="6"/>
  <c r="H59" i="6"/>
  <c r="H60" i="6"/>
  <c r="H61" i="6"/>
  <c r="H62" i="6"/>
  <c r="H63" i="6"/>
  <c r="H64" i="6"/>
  <c r="H48" i="6"/>
  <c r="H49" i="6"/>
  <c r="H50" i="6"/>
  <c r="H51" i="6"/>
  <c r="H52" i="6"/>
  <c r="H45" i="6"/>
  <c r="H46" i="6"/>
  <c r="H47" i="6"/>
  <c r="H44" i="6"/>
  <c r="H39" i="6"/>
  <c r="H37" i="6"/>
  <c r="H30" i="6"/>
  <c r="H36" i="6"/>
  <c r="H34" i="6"/>
  <c r="H32" i="6"/>
  <c r="H31" i="6"/>
  <c r="H29" i="6"/>
  <c r="H41" i="6"/>
  <c r="H40" i="6"/>
  <c r="H38" i="6"/>
  <c r="H35" i="6"/>
  <c r="H33" i="6"/>
  <c r="H43" i="6"/>
  <c r="H42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G6" i="6"/>
  <c r="H9" i="6"/>
  <c r="H11" i="6"/>
  <c r="H13" i="6"/>
  <c r="H7" i="6"/>
  <c r="H8" i="6"/>
  <c r="H10" i="6"/>
  <c r="H12" i="6"/>
  <c r="H14" i="6"/>
  <c r="H6" i="6"/>
  <c r="N6" i="6" s="1"/>
  <c r="AB6" i="6" s="1"/>
  <c r="M23" i="4"/>
  <c r="N23" i="4"/>
  <c r="F27" i="4"/>
  <c r="E27" i="4" s="1"/>
  <c r="G27" i="4"/>
  <c r="M27" i="4"/>
  <c r="N27" i="4"/>
  <c r="O27" i="4"/>
  <c r="P27" i="4"/>
  <c r="R27" i="4"/>
  <c r="S27" i="4"/>
  <c r="N60" i="6" l="1"/>
  <c r="AB60" i="6" s="1"/>
  <c r="F60" i="6"/>
  <c r="N26" i="6"/>
  <c r="AB26" i="6" s="1"/>
  <c r="F26" i="6"/>
  <c r="N40" i="6"/>
  <c r="AB40" i="6" s="1"/>
  <c r="F40" i="6"/>
  <c r="N37" i="6"/>
  <c r="AB37" i="6" s="1"/>
  <c r="F37" i="6"/>
  <c r="N50" i="6"/>
  <c r="AB50" i="6" s="1"/>
  <c r="F50" i="6"/>
  <c r="N59" i="6"/>
  <c r="AB59" i="6" s="1"/>
  <c r="F59" i="6"/>
  <c r="N72" i="6"/>
  <c r="AB72" i="6" s="1"/>
  <c r="F72" i="6"/>
  <c r="N70" i="6"/>
  <c r="AB70" i="6" s="1"/>
  <c r="F70" i="6"/>
  <c r="N25" i="6"/>
  <c r="AB25" i="6" s="1"/>
  <c r="F25" i="6"/>
  <c r="N65" i="6"/>
  <c r="AB65" i="6" s="1"/>
  <c r="F65" i="6"/>
  <c r="N19" i="6"/>
  <c r="AB19" i="6" s="1"/>
  <c r="F19" i="6"/>
  <c r="N41" i="6"/>
  <c r="AB41" i="6" s="1"/>
  <c r="F41" i="6"/>
  <c r="N39" i="6"/>
  <c r="AB39" i="6" s="1"/>
  <c r="F39" i="6"/>
  <c r="N49" i="6"/>
  <c r="AB49" i="6" s="1"/>
  <c r="F49" i="6"/>
  <c r="N58" i="6"/>
  <c r="AB58" i="6" s="1"/>
  <c r="F58" i="6"/>
  <c r="N66" i="6"/>
  <c r="AB66" i="6" s="1"/>
  <c r="F66" i="6"/>
  <c r="N74" i="6"/>
  <c r="AB74" i="6" s="1"/>
  <c r="F74" i="6"/>
  <c r="N38" i="6"/>
  <c r="AB38" i="6" s="1"/>
  <c r="F38" i="6"/>
  <c r="N7" i="6"/>
  <c r="AB7" i="6" s="1"/>
  <c r="F7" i="6"/>
  <c r="N28" i="6"/>
  <c r="AB28" i="6" s="1"/>
  <c r="F28" i="6"/>
  <c r="N48" i="6"/>
  <c r="AB48" i="6" s="1"/>
  <c r="F48" i="6"/>
  <c r="N57" i="6"/>
  <c r="AB57" i="6" s="1"/>
  <c r="F57" i="6"/>
  <c r="N73" i="6"/>
  <c r="AB73" i="6" s="1"/>
  <c r="F73" i="6"/>
  <c r="N76" i="6"/>
  <c r="AB76" i="6" s="1"/>
  <c r="F76" i="6"/>
  <c r="N51" i="6"/>
  <c r="AB51" i="6" s="1"/>
  <c r="F51" i="6"/>
  <c r="N13" i="6"/>
  <c r="AB13" i="6" s="1"/>
  <c r="F13" i="6"/>
  <c r="N20" i="6"/>
  <c r="AB20" i="6" s="1"/>
  <c r="F20" i="6"/>
  <c r="N44" i="6"/>
  <c r="AB44" i="6" s="1"/>
  <c r="F44" i="6"/>
  <c r="N42" i="6"/>
  <c r="AB42" i="6" s="1"/>
  <c r="F42" i="6"/>
  <c r="N31" i="6"/>
  <c r="AB31" i="6" s="1"/>
  <c r="F31" i="6"/>
  <c r="N47" i="6"/>
  <c r="AB47" i="6" s="1"/>
  <c r="F47" i="6"/>
  <c r="N64" i="6"/>
  <c r="AB64" i="6" s="1"/>
  <c r="F64" i="6"/>
  <c r="N56" i="6"/>
  <c r="AB56" i="6" s="1"/>
  <c r="F56" i="6"/>
  <c r="N69" i="6"/>
  <c r="AB69" i="6" s="1"/>
  <c r="F69" i="6"/>
  <c r="N79" i="6"/>
  <c r="AB79" i="6" s="1"/>
  <c r="F79" i="6"/>
  <c r="N8" i="6"/>
  <c r="AB8" i="6" s="1"/>
  <c r="F8" i="6"/>
  <c r="N30" i="6"/>
  <c r="AB30" i="6" s="1"/>
  <c r="F30" i="6"/>
  <c r="N18" i="6"/>
  <c r="AB18" i="6" s="1"/>
  <c r="F18" i="6"/>
  <c r="N14" i="6"/>
  <c r="AB14" i="6" s="1"/>
  <c r="F14" i="6"/>
  <c r="N22" i="6"/>
  <c r="AB22" i="6" s="1"/>
  <c r="F22" i="6"/>
  <c r="N43" i="6"/>
  <c r="AB43" i="6" s="1"/>
  <c r="F43" i="6"/>
  <c r="N32" i="6"/>
  <c r="AB32" i="6" s="1"/>
  <c r="F32" i="6"/>
  <c r="N46" i="6"/>
  <c r="AB46" i="6" s="1"/>
  <c r="F46" i="6"/>
  <c r="N63" i="6"/>
  <c r="AB63" i="6" s="1"/>
  <c r="F63" i="6"/>
  <c r="N55" i="6"/>
  <c r="AB55" i="6" s="1"/>
  <c r="F55" i="6"/>
  <c r="N67" i="6"/>
  <c r="AB67" i="6" s="1"/>
  <c r="F67" i="6"/>
  <c r="N78" i="6"/>
  <c r="AB78" i="6" s="1"/>
  <c r="F78" i="6"/>
  <c r="N17" i="6"/>
  <c r="AB17" i="6" s="1"/>
  <c r="F17" i="6"/>
  <c r="N68" i="6"/>
  <c r="AB68" i="6" s="1"/>
  <c r="F68" i="6"/>
  <c r="N27" i="6"/>
  <c r="AB27" i="6" s="1"/>
  <c r="F27" i="6"/>
  <c r="N11" i="6"/>
  <c r="AB11" i="6" s="1"/>
  <c r="F11" i="6"/>
  <c r="N29" i="6"/>
  <c r="AB29" i="6" s="1"/>
  <c r="F29" i="6"/>
  <c r="N9" i="6"/>
  <c r="AB9" i="6" s="1"/>
  <c r="F9" i="6"/>
  <c r="N21" i="6"/>
  <c r="AB21" i="6" s="1"/>
  <c r="F21" i="6"/>
  <c r="N12" i="6"/>
  <c r="AB12" i="6" s="1"/>
  <c r="F12" i="6"/>
  <c r="N15" i="6"/>
  <c r="AB15" i="6" s="1"/>
  <c r="F15" i="6"/>
  <c r="N23" i="6"/>
  <c r="AB23" i="6" s="1"/>
  <c r="F23" i="6"/>
  <c r="N33" i="6"/>
  <c r="AB33" i="6" s="1"/>
  <c r="F33" i="6"/>
  <c r="N34" i="6"/>
  <c r="AB34" i="6" s="1"/>
  <c r="F34" i="6"/>
  <c r="N45" i="6"/>
  <c r="AB45" i="6" s="1"/>
  <c r="F45" i="6"/>
  <c r="N62" i="6"/>
  <c r="AB62" i="6" s="1"/>
  <c r="F62" i="6"/>
  <c r="N54" i="6"/>
  <c r="AB54" i="6" s="1"/>
  <c r="F54" i="6"/>
  <c r="N71" i="6"/>
  <c r="AB71" i="6" s="1"/>
  <c r="F71" i="6"/>
  <c r="N77" i="6"/>
  <c r="AB77" i="6" s="1"/>
  <c r="F77" i="6"/>
  <c r="N10" i="6"/>
  <c r="AB10" i="6" s="1"/>
  <c r="F10" i="6"/>
  <c r="N16" i="6"/>
  <c r="AB16" i="6" s="1"/>
  <c r="F16" i="6"/>
  <c r="N24" i="6"/>
  <c r="AB24" i="6" s="1"/>
  <c r="F24" i="6"/>
  <c r="N35" i="6"/>
  <c r="AB35" i="6" s="1"/>
  <c r="F35" i="6"/>
  <c r="N36" i="6"/>
  <c r="AB36" i="6" s="1"/>
  <c r="F36" i="6"/>
  <c r="N52" i="6"/>
  <c r="AB52" i="6" s="1"/>
  <c r="F52" i="6"/>
  <c r="N61" i="6"/>
  <c r="AB61" i="6" s="1"/>
  <c r="F61" i="6"/>
  <c r="N53" i="6"/>
  <c r="AB53" i="6" s="1"/>
  <c r="F53" i="6"/>
  <c r="N75" i="6"/>
  <c r="AB75" i="6" s="1"/>
  <c r="F75" i="6"/>
  <c r="F6" i="6"/>
  <c r="Q27" i="4"/>
  <c r="T27" i="4"/>
  <c r="M25" i="4"/>
  <c r="N25" i="4"/>
  <c r="M26" i="4"/>
  <c r="N26" i="4"/>
  <c r="N24" i="4"/>
  <c r="M24" i="4"/>
  <c r="H22" i="4"/>
  <c r="I22" i="4"/>
  <c r="J22" i="4"/>
  <c r="F23" i="4"/>
  <c r="E23" i="4" s="1"/>
  <c r="G23" i="4"/>
  <c r="H23" i="4"/>
  <c r="I23" i="4"/>
  <c r="J23" i="4"/>
  <c r="O23" i="4"/>
  <c r="T23" i="4" s="1"/>
  <c r="P23" i="4"/>
  <c r="R23" i="4"/>
  <c r="S23" i="4"/>
  <c r="F24" i="4"/>
  <c r="E24" i="4" s="1"/>
  <c r="G24" i="4"/>
  <c r="H24" i="4"/>
  <c r="I24" i="4"/>
  <c r="J24" i="4"/>
  <c r="O24" i="4"/>
  <c r="P24" i="4"/>
  <c r="R24" i="4"/>
  <c r="S24" i="4"/>
  <c r="F25" i="4"/>
  <c r="E25" i="4" s="1"/>
  <c r="G25" i="4"/>
  <c r="H25" i="4"/>
  <c r="I25" i="4"/>
  <c r="J25" i="4"/>
  <c r="O25" i="4"/>
  <c r="P25" i="4"/>
  <c r="R25" i="4"/>
  <c r="S25" i="4"/>
  <c r="F26" i="4"/>
  <c r="E26" i="4" s="1"/>
  <c r="G26" i="4"/>
  <c r="H26" i="4"/>
  <c r="I26" i="4"/>
  <c r="J26" i="4"/>
  <c r="O26" i="4"/>
  <c r="P26" i="4"/>
  <c r="R26" i="4"/>
  <c r="S26" i="4"/>
  <c r="H20" i="4"/>
  <c r="I20" i="4"/>
  <c r="J20" i="4"/>
  <c r="Y5" i="4"/>
  <c r="AA4" i="4"/>
  <c r="O18" i="4"/>
  <c r="P18" i="4"/>
  <c r="O19" i="4"/>
  <c r="P19" i="4"/>
  <c r="O20" i="4"/>
  <c r="P20" i="4"/>
  <c r="P17" i="4"/>
  <c r="O17" i="4"/>
  <c r="R17" i="4"/>
  <c r="S17" i="4"/>
  <c r="R18" i="4"/>
  <c r="S18" i="4"/>
  <c r="R19" i="4"/>
  <c r="S19" i="4"/>
  <c r="R20" i="4"/>
  <c r="S20" i="4"/>
  <c r="F17" i="4"/>
  <c r="E17" i="4" s="1"/>
  <c r="G17" i="4"/>
  <c r="H17" i="4"/>
  <c r="I17" i="4"/>
  <c r="J17" i="4"/>
  <c r="F18" i="4"/>
  <c r="E18" i="4" s="1"/>
  <c r="G18" i="4"/>
  <c r="H18" i="4"/>
  <c r="I18" i="4"/>
  <c r="J18" i="4"/>
  <c r="F19" i="4"/>
  <c r="E19" i="4" s="1"/>
  <c r="G19" i="4"/>
  <c r="H19" i="4"/>
  <c r="I19" i="4"/>
  <c r="J19" i="4"/>
  <c r="F20" i="4"/>
  <c r="G20" i="4"/>
  <c r="T24" i="4" l="1"/>
  <c r="T26" i="4"/>
  <c r="T25" i="4"/>
  <c r="E20" i="4"/>
  <c r="M11" i="4"/>
  <c r="N11" i="4"/>
  <c r="M12" i="4"/>
  <c r="N12" i="4"/>
  <c r="R11" i="4"/>
  <c r="S11" i="4"/>
  <c r="R12" i="4"/>
  <c r="S12" i="4"/>
  <c r="R13" i="4"/>
  <c r="S13" i="4"/>
  <c r="R14" i="4"/>
  <c r="S14" i="4"/>
  <c r="R15" i="4"/>
  <c r="S15" i="4"/>
  <c r="S10" i="4"/>
  <c r="R10" i="4"/>
  <c r="F11" i="4"/>
  <c r="E11" i="4" s="1"/>
  <c r="G11" i="4"/>
  <c r="F12" i="4"/>
  <c r="E12" i="4" s="1"/>
  <c r="G12" i="4"/>
  <c r="F13" i="4"/>
  <c r="E13" i="4" s="1"/>
  <c r="G13" i="4"/>
  <c r="F14" i="4"/>
  <c r="E14" i="4" s="1"/>
  <c r="G14" i="4"/>
  <c r="F15" i="4"/>
  <c r="E15" i="4" s="1"/>
  <c r="G15" i="4"/>
  <c r="J11" i="4"/>
  <c r="J12" i="4"/>
  <c r="J13" i="4"/>
  <c r="J14" i="4"/>
  <c r="J15" i="4"/>
  <c r="J10" i="4"/>
  <c r="J16" i="4" l="1"/>
  <c r="H12" i="4"/>
  <c r="I12" i="4"/>
  <c r="H13" i="4"/>
  <c r="I13" i="4"/>
  <c r="H14" i="4"/>
  <c r="I14" i="4"/>
  <c r="H15" i="4"/>
  <c r="I15" i="4"/>
  <c r="H16" i="4"/>
  <c r="I16" i="4"/>
  <c r="I11" i="4" l="1"/>
  <c r="H11" i="4"/>
  <c r="AE10" i="4"/>
  <c r="AD10" i="4"/>
  <c r="AC10" i="4"/>
  <c r="AB10" i="4"/>
  <c r="AA10" i="4"/>
  <c r="Z10" i="4"/>
  <c r="Y10" i="4"/>
  <c r="X10" i="4"/>
  <c r="W10" i="4"/>
  <c r="N10" i="4"/>
  <c r="M10" i="4"/>
  <c r="B5" i="4"/>
  <c r="H10" i="4"/>
  <c r="L10" i="4" s="1"/>
  <c r="I10" i="4"/>
  <c r="L19" i="4" l="1"/>
  <c r="Q19" i="4" s="1"/>
  <c r="K22" i="4"/>
  <c r="L23" i="4"/>
  <c r="Q23" i="4" s="1"/>
  <c r="L22" i="4"/>
  <c r="K19" i="4"/>
  <c r="L25" i="4"/>
  <c r="Q25" i="4" s="1"/>
  <c r="K24" i="4"/>
  <c r="K26" i="4"/>
  <c r="L17" i="4"/>
  <c r="Q17" i="4" s="1"/>
  <c r="K20" i="4"/>
  <c r="L24" i="4"/>
  <c r="Q24" i="4" s="1"/>
  <c r="L18" i="4"/>
  <c r="Q18" i="4" s="1"/>
  <c r="K25" i="4"/>
  <c r="K23" i="4"/>
  <c r="L20" i="4"/>
  <c r="Q20" i="4" s="1"/>
  <c r="K17" i="4"/>
  <c r="K18" i="4"/>
  <c r="L26" i="4"/>
  <c r="Q26" i="4" s="1"/>
  <c r="L12" i="4"/>
  <c r="Q12" i="4" s="1"/>
  <c r="K11" i="4"/>
  <c r="K14" i="4"/>
  <c r="K15" i="4"/>
  <c r="K12" i="4"/>
  <c r="L13" i="4"/>
  <c r="Q13" i="4" s="1"/>
  <c r="L15" i="4"/>
  <c r="Q15" i="4" s="1"/>
  <c r="K10" i="4"/>
  <c r="K13" i="4"/>
  <c r="K16" i="4"/>
  <c r="L14" i="4"/>
  <c r="Q14" i="4" s="1"/>
  <c r="L16" i="4"/>
  <c r="L11" i="4"/>
  <c r="Q11" i="4" s="1"/>
  <c r="M15" i="4"/>
  <c r="N15" i="4"/>
  <c r="M14" i="4"/>
  <c r="N14" i="4"/>
  <c r="N13" i="4"/>
  <c r="M13" i="4"/>
  <c r="G10" i="4"/>
  <c r="F10" i="4"/>
  <c r="Q10" i="4" l="1"/>
  <c r="E10" i="4"/>
</calcChain>
</file>

<file path=xl/sharedStrings.xml><?xml version="1.0" encoding="utf-8"?>
<sst xmlns="http://schemas.openxmlformats.org/spreadsheetml/2006/main" count="673" uniqueCount="154">
  <si>
    <t>PWM</t>
  </si>
  <si>
    <t>Generator</t>
  </si>
  <si>
    <t>Drehzahl 1 [Hz]:</t>
  </si>
  <si>
    <t>Drehzahl 2 [Hz]:</t>
  </si>
  <si>
    <t>Drehzahl 3 [Hz]:</t>
  </si>
  <si>
    <t>Drehzahl 4 [Hz]:</t>
  </si>
  <si>
    <t>Drehzahl 5 [Hz]:</t>
  </si>
  <si>
    <t>Gewicht 1 [kg]:</t>
  </si>
  <si>
    <t>Gewicht 2 [kg]:</t>
  </si>
  <si>
    <t>Gewicht 3 [kg]:</t>
  </si>
  <si>
    <t>Gewicht 4 [kg]:</t>
  </si>
  <si>
    <t>Gewicht 5 [kg]:</t>
  </si>
  <si>
    <t>Gewicht 6 [kg]:</t>
  </si>
  <si>
    <t>Gewicht 7 [kg]:</t>
  </si>
  <si>
    <t>Gewicht 8 [kg]:</t>
  </si>
  <si>
    <t>Gewicht 9 [kg]:</t>
  </si>
  <si>
    <t>Gewicht 10 [kg]:</t>
  </si>
  <si>
    <t>allgemeine Werte:</t>
  </si>
  <si>
    <t>Drehmoment [Nm]</t>
  </si>
  <si>
    <t>Generatorradius (Seilauflage) [m]:</t>
  </si>
  <si>
    <t>Generatorumfang (Seilauflage) [m]:</t>
  </si>
  <si>
    <t>Drehzahl 6 [Hz]:</t>
  </si>
  <si>
    <t>Drehzahl 7 [Hz]:</t>
  </si>
  <si>
    <t>Drehzahl 8 [Hz]:</t>
  </si>
  <si>
    <t>Drehzahl 9 [Hz]: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</si>
  <si>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</si>
  <si>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</si>
  <si>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</si>
  <si>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</si>
  <si>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</si>
  <si>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</si>
  <si>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</si>
  <si>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</si>
  <si>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</si>
  <si>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</si>
  <si>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</si>
  <si>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</si>
  <si>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</si>
  <si>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</si>
  <si>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</si>
  <si>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Bohrmaschine</t>
  </si>
  <si>
    <t>Aufnleis 1 [W]:</t>
  </si>
  <si>
    <t>Aufnleis 2 [W]:</t>
  </si>
  <si>
    <t>Aufnleis 3 [W]:</t>
  </si>
  <si>
    <t>Aufnleis 4 [W]:</t>
  </si>
  <si>
    <t>Aufnleis 5 [W]:</t>
  </si>
  <si>
    <t>Antriebsleis [W]:</t>
  </si>
  <si>
    <t>Gang:</t>
  </si>
  <si>
    <t>Drehzahlstufe:</t>
  </si>
  <si>
    <t>Last</t>
  </si>
  <si>
    <t>Leerlauf (mit Gleichrichter)</t>
  </si>
  <si>
    <t>-</t>
  </si>
  <si>
    <t>Messdatum:</t>
  </si>
  <si>
    <t>Anlauf</t>
  </si>
  <si>
    <t>Messwiderstand Kurzschluss [Ohm]:</t>
  </si>
  <si>
    <t>Strom 2 [V]:</t>
  </si>
  <si>
    <t>Strom 3 [V]:</t>
  </si>
  <si>
    <t>Strom 1 [V]:</t>
  </si>
  <si>
    <t>Strom 4 [V]:</t>
  </si>
  <si>
    <t>Strom 5 [V]:</t>
  </si>
  <si>
    <t>Strom 6 [V]:</t>
  </si>
  <si>
    <t>Strom 7 [V]:</t>
  </si>
  <si>
    <t>Strom 8 [V]:</t>
  </si>
  <si>
    <t>max. Gewicht [kg]</t>
  </si>
  <si>
    <t>max Drehmoment [Nm]</t>
  </si>
  <si>
    <t>Strom MW [A]:</t>
  </si>
  <si>
    <t>Strom StA [V]:</t>
  </si>
  <si>
    <t>Drehzahl MW [Hz]:</t>
  </si>
  <si>
    <t xml:space="preserve"> Drehzahl StA [Hz]:</t>
  </si>
  <si>
    <t>Gewicht MW [kg]</t>
  </si>
  <si>
    <t>Gewicht StA [kg]</t>
  </si>
  <si>
    <t>Spannung MW [V]:</t>
  </si>
  <si>
    <t>Spannung StAb [V]:</t>
  </si>
  <si>
    <t>Aufnleis MW [W]:</t>
  </si>
  <si>
    <t>Aufnleis StA  [W]:</t>
  </si>
  <si>
    <t>Strom 9 [V]:</t>
  </si>
  <si>
    <t>Strom 10 [V]:</t>
  </si>
  <si>
    <t>Drehzahl [rpm]:</t>
  </si>
  <si>
    <t>Kurzschluss (soft) Anlauf</t>
  </si>
  <si>
    <t xml:space="preserve">Kurzschluss (soft) </t>
  </si>
  <si>
    <t>U=R*I</t>
  </si>
  <si>
    <t>Strom 11 [V]:</t>
  </si>
  <si>
    <t>Strom 12 [V]:</t>
  </si>
  <si>
    <t>Strom 13 [V]:</t>
  </si>
  <si>
    <t>overload</t>
  </si>
  <si>
    <t>Last: Starterbatterie+Gleichrichter*ondensator*Diode</t>
  </si>
  <si>
    <t>Abgabeleistung [W]:</t>
  </si>
  <si>
    <t>Eingangsleistung Bat [W]</t>
  </si>
  <si>
    <t>I_ein [A]</t>
  </si>
  <si>
    <t>I_aus [A]</t>
  </si>
  <si>
    <t>M [Nm]</t>
  </si>
  <si>
    <t>n [Hz]</t>
  </si>
  <si>
    <t>P_ein [W]</t>
  </si>
  <si>
    <t>P_aus [W]</t>
  </si>
  <si>
    <t>Stufe:</t>
  </si>
  <si>
    <t xml:space="preserve">Gang: </t>
  </si>
  <si>
    <t>Antriebsleistung [W]</t>
  </si>
  <si>
    <t>Drehzahl [rpm]</t>
  </si>
  <si>
    <t>Datum</t>
  </si>
  <si>
    <t>Stufe</t>
  </si>
  <si>
    <t>Frequenz [kHz]</t>
  </si>
  <si>
    <t>Aufnahmeleistung BM [W]</t>
  </si>
  <si>
    <t>Gewicht 1 [kg]</t>
  </si>
  <si>
    <t>Drehzahl 1 [Hz]</t>
  </si>
  <si>
    <t>Gewicht 2 [kg]</t>
  </si>
  <si>
    <t>Gewicht 3 [kg]</t>
  </si>
  <si>
    <t>Gewicht 4 [kg]</t>
  </si>
  <si>
    <t>Gewicht 5 [kg]</t>
  </si>
  <si>
    <t>Drehzahl 2 [Hz]</t>
  </si>
  <si>
    <t>Drehzahl 3 [Hz]</t>
  </si>
  <si>
    <t>Drehzahl 4 [Hz]</t>
  </si>
  <si>
    <t>Drehzahl 5 [Hz]</t>
  </si>
  <si>
    <t>U_ein 1 [V]</t>
  </si>
  <si>
    <t>I_ein 1 [V]</t>
  </si>
  <si>
    <t>U_aus 1 [V]</t>
  </si>
  <si>
    <t>I_aus 1 [V]</t>
  </si>
  <si>
    <t>U_ein 2 [V]</t>
  </si>
  <si>
    <t>U_ein 3 [V]</t>
  </si>
  <si>
    <t>U_ein 4 [V]</t>
  </si>
  <si>
    <t>U_ein 5 [V]</t>
  </si>
  <si>
    <t>U_ein 6 [V]</t>
  </si>
  <si>
    <t>I_ein 2 [V]</t>
  </si>
  <si>
    <t>I_ein 3 [V]</t>
  </si>
  <si>
    <t>I_ein 4 [V]</t>
  </si>
  <si>
    <t>I_ein 5 [V]</t>
  </si>
  <si>
    <t>I_ein 6 [V]</t>
  </si>
  <si>
    <t>U_aus 2 [V]</t>
  </si>
  <si>
    <t>U_aus 3 [V]</t>
  </si>
  <si>
    <t>U_aus 4 [V]</t>
  </si>
  <si>
    <t>U_aus 5 [V]</t>
  </si>
  <si>
    <t>U_aus 6 [V]</t>
  </si>
  <si>
    <t>I_aus 2 [V]</t>
  </si>
  <si>
    <t>I_aus 3 [V]</t>
  </si>
  <si>
    <t>I_aus 4 [V]</t>
  </si>
  <si>
    <t>I_aus 5 [V]</t>
  </si>
  <si>
    <t>I_aus 6 [V]</t>
  </si>
  <si>
    <t>U_ein MW[V]</t>
  </si>
  <si>
    <t>U_aus MW [V]</t>
  </si>
  <si>
    <t>U_ein Stabw[V]</t>
  </si>
  <si>
    <t>U_aus Stabw [V]</t>
  </si>
  <si>
    <t>I_ein MW [V]</t>
  </si>
  <si>
    <t>I_ein Stabw [V]</t>
  </si>
  <si>
    <t>I_aus MW [V]</t>
  </si>
  <si>
    <t>I_aus Stabw [V]</t>
  </si>
  <si>
    <t>Gewicht Stabw [kg]</t>
  </si>
  <si>
    <t>R_mess [Ohm]:</t>
  </si>
  <si>
    <t>R_mess_ein [Ohm]:</t>
  </si>
  <si>
    <t>R_mess_aus [Ohm]:</t>
  </si>
  <si>
    <t>Wirkungsgrad (DCDC)</t>
  </si>
  <si>
    <t>Wirkungsgrad (Generator)</t>
  </si>
  <si>
    <t>B1_v2</t>
  </si>
  <si>
    <t>B1_v2.1</t>
  </si>
  <si>
    <t>4 Proto1</t>
  </si>
  <si>
    <t>omega 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</si>
</sst>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"/>
    <numFmt numFmtId="167" formatCode="0.0000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2" fontId="0" fillId="6" borderId="2" xfId="0" applyNumberFormat="1" applyFill="1" applyBorder="1"/>
    <xf numFmtId="0" fontId="0" fillId="9" borderId="0" xfId="0" applyFill="1"/>
    <xf numFmtId="2" fontId="0" fillId="9" borderId="2" xfId="0" applyNumberFormat="1" applyFill="1" applyBorder="1"/>
    <xf numFmtId="2" fontId="0" fillId="9" borderId="3" xfId="0" applyNumberFormat="1" applyFill="1" applyBorder="1"/>
    <xf numFmtId="0" fontId="0" fillId="10" borderId="0" xfId="0" applyFill="1"/>
    <xf numFmtId="2" fontId="0" fillId="2" borderId="0" xfId="0" applyNumberFormat="1" applyFill="1"/>
    <xf numFmtId="0" fontId="0" fillId="2" borderId="0" xfId="0" applyFill="1"/>
    <xf numFmtId="2" fontId="0" fillId="10" borderId="0" xfId="0" applyNumberFormat="1" applyFill="1"/>
    <xf numFmtId="2" fontId="0" fillId="9" borderId="0" xfId="0" applyNumberFormat="1" applyFill="1"/>
    <xf numFmtId="2" fontId="0" fillId="10" borderId="2" xfId="0" applyNumberFormat="1" applyFill="1" applyBorder="1"/>
    <xf numFmtId="0" fontId="0" fillId="10" borderId="2" xfId="0" applyFill="1" applyBorder="1"/>
    <xf numFmtId="0" fontId="0" fillId="2" borderId="2" xfId="0" applyFill="1" applyBorder="1"/>
    <xf numFmtId="0" fontId="0" fillId="0" borderId="4" xfId="0" applyFill="1" applyBorder="1"/>
    <xf numFmtId="0" fontId="0" fillId="0" borderId="4" xfId="0" applyBorder="1"/>
    <xf numFmtId="0" fontId="0" fillId="6" borderId="4" xfId="0" applyFill="1" applyBorder="1"/>
    <xf numFmtId="0" fontId="0" fillId="6" borderId="7" xfId="0" applyFill="1" applyBorder="1"/>
    <xf numFmtId="0" fontId="0" fillId="9" borderId="4" xfId="0" applyFill="1" applyBorder="1"/>
    <xf numFmtId="0" fontId="0" fillId="10" borderId="4" xfId="0" applyFill="1" applyBorder="1"/>
    <xf numFmtId="2" fontId="0" fillId="2" borderId="4" xfId="0" applyNumberFormat="1" applyFill="1" applyBorder="1"/>
    <xf numFmtId="0" fontId="0" fillId="2" borderId="4" xfId="0" applyFill="1" applyBorder="1"/>
    <xf numFmtId="0" fontId="0" fillId="2" borderId="7" xfId="0" applyFill="1" applyBorder="1"/>
    <xf numFmtId="14" fontId="0" fillId="0" borderId="0" xfId="0" applyNumberFormat="1"/>
    <xf numFmtId="14" fontId="0" fillId="0" borderId="4" xfId="0" applyNumberFormat="1" applyBorder="1"/>
    <xf numFmtId="165" fontId="0" fillId="0" borderId="0" xfId="0" applyNumberFormat="1"/>
    <xf numFmtId="2" fontId="0" fillId="9" borderId="0" xfId="0" applyNumberFormat="1" applyFill="1" applyBorder="1"/>
    <xf numFmtId="2" fontId="0" fillId="9" borderId="4" xfId="0" applyNumberFormat="1" applyFill="1" applyBorder="1"/>
    <xf numFmtId="0" fontId="0" fillId="9" borderId="0" xfId="0" applyFill="1" applyBorder="1"/>
    <xf numFmtId="2" fontId="0" fillId="10" borderId="4" xfId="0" applyNumberFormat="1" applyFill="1" applyBorder="1"/>
    <xf numFmtId="0" fontId="0" fillId="10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2" fontId="0" fillId="10" borderId="7" xfId="0" applyNumberFormat="1" applyFill="1" applyBorder="1"/>
    <xf numFmtId="0" fontId="0" fillId="0" borderId="5" xfId="0" applyBorder="1" applyAlignment="1">
      <alignment textRotation="45"/>
    </xf>
    <xf numFmtId="0" fontId="0" fillId="5" borderId="6" xfId="0" applyFill="1" applyBorder="1" applyAlignment="1">
      <alignment textRotation="45"/>
    </xf>
    <xf numFmtId="0" fontId="0" fillId="4" borderId="5" xfId="0" applyFill="1" applyBorder="1" applyAlignment="1">
      <alignment textRotation="45"/>
    </xf>
    <xf numFmtId="0" fontId="0" fillId="4" borderId="6" xfId="0" applyFill="1" applyBorder="1" applyAlignment="1">
      <alignment textRotation="45"/>
    </xf>
    <xf numFmtId="0" fontId="0" fillId="4" borderId="1" xfId="0" applyFill="1" applyBorder="1" applyAlignment="1">
      <alignment textRotation="45"/>
    </xf>
    <xf numFmtId="0" fontId="0" fillId="8" borderId="5" xfId="0" applyFill="1" applyBorder="1" applyAlignment="1">
      <alignment textRotation="45"/>
    </xf>
    <xf numFmtId="0" fontId="0" fillId="8" borderId="6" xfId="0" applyFill="1" applyBorder="1" applyAlignment="1">
      <alignment textRotation="45"/>
    </xf>
    <xf numFmtId="0" fontId="0" fillId="3" borderId="5" xfId="0" applyFill="1" applyBorder="1" applyAlignment="1">
      <alignment textRotation="45"/>
    </xf>
    <xf numFmtId="0" fontId="0" fillId="3" borderId="6" xfId="0" applyFill="1" applyBorder="1" applyAlignment="1">
      <alignment textRotation="45"/>
    </xf>
    <xf numFmtId="0" fontId="0" fillId="5" borderId="5" xfId="0" applyFill="1" applyBorder="1" applyAlignment="1">
      <alignment textRotation="45"/>
    </xf>
    <xf numFmtId="0" fontId="0" fillId="11" borderId="5" xfId="0" applyFill="1" applyBorder="1" applyAlignment="1">
      <alignment textRotation="45"/>
    </xf>
    <xf numFmtId="0" fontId="0" fillId="0" borderId="10" xfId="0" applyBorder="1" applyAlignment="1">
      <alignment textRotation="45"/>
    </xf>
    <xf numFmtId="0" fontId="0" fillId="0" borderId="1" xfId="0" applyBorder="1" applyAlignment="1">
      <alignment textRotation="45"/>
    </xf>
    <xf numFmtId="0" fontId="0" fillId="12" borderId="2" xfId="0" applyFill="1" applyBorder="1"/>
    <xf numFmtId="0" fontId="0" fillId="8" borderId="1" xfId="0" applyFill="1" applyBorder="1" applyAlignment="1">
      <alignment textRotation="45"/>
    </xf>
    <xf numFmtId="0" fontId="0" fillId="7" borderId="1" xfId="0" applyFill="1" applyBorder="1" applyAlignment="1">
      <alignment textRotation="45"/>
    </xf>
    <xf numFmtId="0" fontId="0" fillId="3" borderId="1" xfId="0" applyFill="1" applyBorder="1" applyAlignment="1">
      <alignment textRotation="45"/>
    </xf>
    <xf numFmtId="0" fontId="0" fillId="9" borderId="2" xfId="0" applyFill="1" applyBorder="1"/>
    <xf numFmtId="0" fontId="0" fillId="9" borderId="7" xfId="0" applyFill="1" applyBorder="1"/>
    <xf numFmtId="0" fontId="0" fillId="0" borderId="0" xfId="0" applyAlignment="1"/>
    <xf numFmtId="0" fontId="0" fillId="12" borderId="8" xfId="0" applyFill="1" applyBorder="1" applyAlignment="1">
      <alignment horizontal="right"/>
    </xf>
    <xf numFmtId="0" fontId="0" fillId="12" borderId="4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14" borderId="6" xfId="0" applyFill="1" applyBorder="1" applyAlignment="1">
      <alignment textRotation="45"/>
    </xf>
    <xf numFmtId="0" fontId="0" fillId="13" borderId="0" xfId="0" applyFill="1"/>
    <xf numFmtId="2" fontId="0" fillId="6" borderId="7" xfId="0" applyNumberFormat="1" applyFill="1" applyBorder="1"/>
    <xf numFmtId="2" fontId="0" fillId="9" borderId="7" xfId="0" applyNumberFormat="1" applyFill="1" applyBorder="1"/>
    <xf numFmtId="2" fontId="0" fillId="9" borderId="13" xfId="0" applyNumberFormat="1" applyFill="1" applyBorder="1"/>
    <xf numFmtId="0" fontId="0" fillId="10" borderId="7" xfId="0" applyFill="1" applyBorder="1"/>
    <xf numFmtId="1" fontId="0" fillId="2" borderId="0" xfId="0" applyNumberFormat="1" applyFill="1"/>
    <xf numFmtId="1" fontId="0" fillId="2" borderId="2" xfId="0" applyNumberFormat="1" applyFill="1" applyBorder="1"/>
    <xf numFmtId="1" fontId="0" fillId="2" borderId="4" xfId="0" applyNumberFormat="1" applyFill="1" applyBorder="1"/>
    <xf numFmtId="1" fontId="0" fillId="2" borderId="7" xfId="0" applyNumberFormat="1" applyFill="1" applyBorder="1"/>
    <xf numFmtId="0" fontId="0" fillId="0" borderId="5" xfId="0" applyFill="1" applyBorder="1"/>
    <xf numFmtId="14" fontId="0" fillId="0" borderId="5" xfId="0" applyNumberFormat="1" applyBorder="1"/>
    <xf numFmtId="0" fontId="0" fillId="0" borderId="5" xfId="0" applyBorder="1"/>
    <xf numFmtId="0" fontId="0" fillId="13" borderId="5" xfId="0" applyFill="1" applyBorder="1"/>
    <xf numFmtId="2" fontId="0" fillId="9" borderId="5" xfId="0" applyNumberFormat="1" applyFill="1" applyBorder="1"/>
    <xf numFmtId="2" fontId="0" fillId="9" borderId="6" xfId="0" applyNumberFormat="1" applyFill="1" applyBorder="1"/>
    <xf numFmtId="2" fontId="0" fillId="9" borderId="1" xfId="0" applyNumberFormat="1" applyFill="1" applyBorder="1"/>
    <xf numFmtId="0" fontId="0" fillId="6" borderId="5" xfId="0" applyFill="1" applyBorder="1"/>
    <xf numFmtId="0" fontId="0" fillId="6" borderId="6" xfId="0" applyFill="1" applyBorder="1"/>
    <xf numFmtId="0" fontId="0" fillId="9" borderId="5" xfId="0" applyFill="1" applyBorder="1"/>
    <xf numFmtId="0" fontId="0" fillId="9" borderId="6" xfId="0" applyFill="1" applyBorder="1"/>
    <xf numFmtId="0" fontId="0" fillId="12" borderId="5" xfId="0" applyFill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165" fontId="0" fillId="6" borderId="6" xfId="0" applyNumberForma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13" borderId="5" xfId="0" applyFill="1" applyBorder="1" applyAlignment="1">
      <alignment horizontal="right"/>
    </xf>
    <xf numFmtId="2" fontId="0" fillId="12" borderId="11" xfId="0" applyNumberFormat="1" applyFill="1" applyBorder="1" applyAlignment="1">
      <alignment horizontal="right"/>
    </xf>
    <xf numFmtId="2" fontId="0" fillId="12" borderId="9" xfId="0" applyNumberFormat="1" applyFill="1" applyBorder="1" applyAlignment="1">
      <alignment horizontal="right"/>
    </xf>
    <xf numFmtId="2" fontId="0" fillId="12" borderId="12" xfId="0" applyNumberFormat="1" applyFill="1" applyBorder="1" applyAlignment="1">
      <alignment horizontal="right"/>
    </xf>
    <xf numFmtId="2" fontId="0" fillId="12" borderId="2" xfId="0" applyNumberFormat="1" applyFill="1" applyBorder="1" applyAlignment="1">
      <alignment horizontal="right"/>
    </xf>
    <xf numFmtId="2" fontId="0" fillId="12" borderId="8" xfId="0" applyNumberFormat="1" applyFill="1" applyBorder="1" applyAlignment="1">
      <alignment horizontal="right"/>
    </xf>
    <xf numFmtId="2" fontId="0" fillId="12" borderId="7" xfId="0" applyNumberFormat="1" applyFill="1" applyBorder="1" applyAlignment="1">
      <alignment horizontal="right"/>
    </xf>
    <xf numFmtId="2" fontId="0" fillId="12" borderId="10" xfId="0" applyNumberFormat="1" applyFill="1" applyBorder="1" applyAlignment="1">
      <alignment horizontal="right"/>
    </xf>
    <xf numFmtId="2" fontId="0" fillId="12" borderId="6" xfId="0" applyNumberForma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0" xfId="0" applyFill="1" applyAlignment="1">
      <alignment horizontal="right"/>
    </xf>
    <xf numFmtId="0" fontId="0" fillId="6" borderId="2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10" borderId="6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10" borderId="14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0" borderId="11" xfId="0" applyFill="1" applyBorder="1" applyAlignment="1">
      <alignment horizontal="right"/>
    </xf>
    <xf numFmtId="165" fontId="0" fillId="12" borderId="0" xfId="0" applyNumberFormat="1" applyFill="1" applyAlignment="1">
      <alignment horizontal="right"/>
    </xf>
    <xf numFmtId="167" fontId="0" fillId="12" borderId="0" xfId="0" applyNumberFormat="1" applyFill="1" applyAlignment="1">
      <alignment horizontal="right"/>
    </xf>
    <xf numFmtId="2" fontId="0" fillId="10" borderId="5" xfId="0" applyNumberFormat="1" applyFill="1" applyBorder="1" applyAlignment="1">
      <alignment horizontal="right"/>
    </xf>
    <xf numFmtId="2" fontId="0" fillId="10" borderId="6" xfId="0" applyNumberFormat="1" applyFill="1" applyBorder="1" applyAlignment="1">
      <alignment horizontal="right"/>
    </xf>
    <xf numFmtId="2" fontId="0" fillId="10" borderId="0" xfId="0" applyNumberFormat="1" applyFill="1" applyBorder="1" applyAlignment="1">
      <alignment horizontal="right"/>
    </xf>
    <xf numFmtId="2" fontId="0" fillId="9" borderId="15" xfId="0" applyNumberFormat="1" applyFill="1" applyBorder="1"/>
    <xf numFmtId="2" fontId="0" fillId="10" borderId="2" xfId="0" applyNumberFormat="1" applyFill="1" applyBorder="1" applyAlignment="1">
      <alignment horizontal="right"/>
    </xf>
    <xf numFmtId="2" fontId="0" fillId="10" borderId="10" xfId="0" applyNumberFormat="1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167" fontId="0" fillId="12" borderId="5" xfId="0" applyNumberForma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2" fontId="0" fillId="6" borderId="6" xfId="0" applyNumberFormat="1" applyFill="1" applyBorder="1"/>
    <xf numFmtId="1" fontId="0" fillId="2" borderId="6" xfId="0" applyNumberFormat="1" applyFill="1" applyBorder="1" applyAlignment="1">
      <alignment horizontal="right"/>
    </xf>
    <xf numFmtId="2" fontId="0" fillId="6" borderId="0" xfId="0" applyNumberFormat="1" applyFill="1" applyBorder="1"/>
    <xf numFmtId="2" fontId="0" fillId="6" borderId="4" xfId="0" applyNumberFormat="1" applyFill="1" applyBorder="1"/>
    <xf numFmtId="165" fontId="0" fillId="6" borderId="5" xfId="0" applyNumberFormat="1" applyFill="1" applyBorder="1" applyAlignment="1">
      <alignment horizontal="right"/>
    </xf>
    <xf numFmtId="2" fontId="0" fillId="6" borderId="5" xfId="0" applyNumberFormat="1" applyFill="1" applyBorder="1"/>
    <xf numFmtId="0" fontId="0" fillId="5" borderId="1" xfId="0" applyFill="1" applyBorder="1" applyAlignment="1">
      <alignment textRotation="45"/>
    </xf>
    <xf numFmtId="2" fontId="0" fillId="12" borderId="0" xfId="0" applyNumberFormat="1" applyFill="1" applyBorder="1"/>
    <xf numFmtId="166" fontId="0" fillId="2" borderId="2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12" borderId="5" xfId="0" applyNumberFormat="1" applyFill="1" applyBorder="1" applyAlignment="1">
      <alignment horizontal="right"/>
    </xf>
    <xf numFmtId="0" fontId="0" fillId="12" borderId="6" xfId="0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0" fillId="9" borderId="0" xfId="0" applyNumberFormat="1" applyFill="1"/>
    <xf numFmtId="167" fontId="0" fillId="12" borderId="0" xfId="0" applyNumberFormat="1" applyFont="1" applyFill="1" applyAlignment="1">
      <alignment horizontal="right"/>
    </xf>
    <xf numFmtId="166" fontId="0" fillId="13" borderId="0" xfId="0" applyNumberFormat="1" applyFill="1"/>
    <xf numFmtId="166" fontId="0" fillId="13" borderId="4" xfId="0" applyNumberFormat="1" applyFill="1" applyBorder="1"/>
    <xf numFmtId="2" fontId="0" fillId="10" borderId="4" xfId="0" applyNumberFormat="1" applyFill="1" applyBorder="1" applyAlignment="1">
      <alignment horizontal="right"/>
    </xf>
    <xf numFmtId="2" fontId="0" fillId="10" borderId="7" xfId="0" applyNumberFormat="1" applyFill="1" applyBorder="1" applyAlignment="1">
      <alignment horizontal="right"/>
    </xf>
    <xf numFmtId="2" fontId="0" fillId="12" borderId="4" xfId="0" applyNumberFormat="1" applyFill="1" applyBorder="1"/>
    <xf numFmtId="0" fontId="0" fillId="12" borderId="7" xfId="0" applyFill="1" applyBorder="1"/>
    <xf numFmtId="166" fontId="0" fillId="2" borderId="7" xfId="0" applyNumberFormat="1" applyFill="1" applyBorder="1" applyAlignment="1">
      <alignment horizontal="right"/>
    </xf>
    <xf numFmtId="0" fontId="0" fillId="10" borderId="4" xfId="0" applyFill="1" applyBorder="1" applyAlignment="1">
      <alignment horizontal="right"/>
    </xf>
    <xf numFmtId="0" fontId="0" fillId="10" borderId="7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167" fontId="0" fillId="12" borderId="4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right"/>
    </xf>
    <xf numFmtId="166" fontId="0" fillId="2" borderId="4" xfId="0" applyNumberFormat="1" applyFill="1" applyBorder="1" applyAlignment="1">
      <alignment horizontal="right"/>
    </xf>
    <xf numFmtId="0" fontId="0" fillId="8" borderId="0" xfId="0" applyFill="1"/>
    <xf numFmtId="0" fontId="0" fillId="11" borderId="0" xfId="0" applyFill="1"/>
    <xf numFmtId="165" fontId="0" fillId="11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2" fontId="0" fillId="13" borderId="0" xfId="0" applyNumberFormat="1" applyFill="1"/>
    <xf numFmtId="2" fontId="0" fillId="8" borderId="0" xfId="0" applyNumberFormat="1" applyFill="1"/>
    <xf numFmtId="167" fontId="0" fillId="11" borderId="0" xfId="0" applyNumberFormat="1" applyFill="1"/>
    <xf numFmtId="1" fontId="0" fillId="3" borderId="0" xfId="0" applyNumberFormat="1" applyFill="1"/>
    <xf numFmtId="168" fontId="0" fillId="0" borderId="0" xfId="1" applyNumberFormat="1" applyFont="1"/>
    <xf numFmtId="0" fontId="0" fillId="0" borderId="4" xfId="0" applyBorder="1" applyAlignment="1">
      <alignment textRotation="45"/>
    </xf>
    <xf numFmtId="0" fontId="0" fillId="18" borderId="4" xfId="0" applyFill="1" applyBorder="1" applyAlignment="1">
      <alignment textRotation="45"/>
    </xf>
    <xf numFmtId="0" fontId="0" fillId="14" borderId="4" xfId="0" applyFill="1" applyBorder="1" applyAlignment="1">
      <alignment textRotation="45"/>
    </xf>
    <xf numFmtId="0" fontId="0" fillId="17" borderId="4" xfId="0" applyFill="1" applyBorder="1" applyAlignment="1">
      <alignment textRotation="45"/>
    </xf>
    <xf numFmtId="0" fontId="0" fillId="16" borderId="4" xfId="0" applyFill="1" applyBorder="1" applyAlignment="1">
      <alignment textRotation="45"/>
    </xf>
    <xf numFmtId="0" fontId="0" fillId="15" borderId="4" xfId="0" applyFill="1" applyBorder="1" applyAlignment="1">
      <alignment textRotation="45"/>
    </xf>
    <xf numFmtId="0" fontId="0" fillId="19" borderId="4" xfId="0" applyFill="1" applyBorder="1" applyAlignment="1">
      <alignment textRotation="45"/>
    </xf>
    <xf numFmtId="0" fontId="0" fillId="0" borderId="0" xfId="0" applyFill="1"/>
    <xf numFmtId="9" fontId="0" fillId="0" borderId="0" xfId="1" applyFont="1"/>
    <xf numFmtId="10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96"/>
  <sheetViews>
    <sheetView tabSelected="1" zoomScale="70" zoomScaleNormal="70" workbookViewId="0">
      <selection activeCell="A35" sqref="A35"/>
    </sheetView>
  </sheetViews>
  <sheetFormatPr baseColWidth="10" defaultRowHeight="14.5" x14ac:dyDescent="0.35"/>
  <cols>
    <col min="1" max="1" width="45.81640625" bestFit="1" customWidth="1"/>
    <col min="2" max="2" width="11.7265625" customWidth="1"/>
    <col min="3" max="3" width="5" bestFit="1" customWidth="1"/>
    <col min="4" max="4" width="6.453125" customWidth="1"/>
    <col min="5" max="9" width="7.7265625" bestFit="1" customWidth="1"/>
    <col min="10" max="10" width="5.54296875" customWidth="1"/>
    <col min="11" max="11" width="5" bestFit="1" customWidth="1"/>
    <col min="12" max="12" width="7.7265625" bestFit="1" customWidth="1"/>
    <col min="13" max="13" width="8.453125" bestFit="1" customWidth="1"/>
    <col min="14" max="14" width="7.7265625" bestFit="1" customWidth="1"/>
    <col min="15" max="15" width="8.453125" bestFit="1" customWidth="1"/>
    <col min="16" max="16" width="5" bestFit="1" customWidth="1"/>
    <col min="17" max="17" width="7.7265625" bestFit="1" customWidth="1"/>
    <col min="18" max="18" width="6.54296875" bestFit="1" customWidth="1"/>
    <col min="19" max="19" width="5" bestFit="1" customWidth="1"/>
    <col min="20" max="21" width="10.81640625" customWidth="1"/>
    <col min="22" max="22" width="11.453125" customWidth="1"/>
    <col min="23" max="23" width="5" bestFit="1" customWidth="1"/>
    <col min="24" max="24" width="5" style="3" bestFit="1" customWidth="1"/>
    <col min="25" max="30" width="5" bestFit="1" customWidth="1"/>
    <col min="31" max="31" width="5" style="1" bestFit="1" customWidth="1"/>
    <col min="32" max="35" width="5.54296875" bestFit="1" customWidth="1"/>
    <col min="36" max="36" width="5.54296875" style="1" bestFit="1" customWidth="1"/>
    <col min="37" max="37" width="5.54296875" style="3" bestFit="1" customWidth="1"/>
    <col min="38" max="40" width="5.54296875" bestFit="1" customWidth="1"/>
    <col min="41" max="41" width="5.54296875" style="1" bestFit="1" customWidth="1"/>
    <col min="42" max="55" width="5" bestFit="1" customWidth="1"/>
    <col min="56" max="56" width="5.54296875" bestFit="1" customWidth="1"/>
    <col min="57" max="61" width="5" bestFit="1" customWidth="1"/>
    <col min="62" max="63" width="7.54296875" bestFit="1" customWidth="1"/>
    <col min="64" max="69" width="6.54296875" bestFit="1" customWidth="1"/>
    <col min="70" max="70" width="7.54296875" bestFit="1" customWidth="1"/>
    <col min="71" max="71" width="8.54296875" bestFit="1" customWidth="1"/>
    <col min="72" max="74" width="6.54296875" bestFit="1" customWidth="1"/>
  </cols>
  <sheetData>
    <row r="1" spans="1:74" x14ac:dyDescent="0.35">
      <c r="A1" t="s">
        <v>17</v>
      </c>
      <c r="AJ1" s="3"/>
    </row>
    <row r="2" spans="1:74" x14ac:dyDescent="0.35">
      <c r="B2" s="180" t="s">
        <v>20</v>
      </c>
      <c r="C2" s="180"/>
      <c r="D2" s="180"/>
      <c r="E2" s="180"/>
      <c r="F2" s="180"/>
      <c r="G2" s="60" t="s">
        <v>54</v>
      </c>
      <c r="H2" s="60"/>
      <c r="AJ2" s="3"/>
    </row>
    <row r="3" spans="1:74" x14ac:dyDescent="0.35">
      <c r="B3">
        <v>0.32200000000000001</v>
      </c>
      <c r="G3">
        <v>0.03</v>
      </c>
      <c r="M3" t="s">
        <v>80</v>
      </c>
      <c r="AJ3" s="3"/>
    </row>
    <row r="4" spans="1:74" x14ac:dyDescent="0.35">
      <c r="B4" s="180" t="s">
        <v>19</v>
      </c>
      <c r="C4" s="180"/>
      <c r="D4" s="180"/>
      <c r="E4" s="180"/>
      <c r="F4" s="180"/>
      <c r="AA4">
        <f>43/60</f>
        <v>0.71666666666666667</v>
      </c>
      <c r="AJ4" s="3"/>
    </row>
    <row r="5" spans="1:74" x14ac:dyDescent="0.35">
      <c r="B5" s="31">
        <f>B3/(2*PI())</f>
        <v>5.1247891675590303E-2</v>
      </c>
      <c r="Y5">
        <f>1/2.72</f>
        <v>0.36764705882352938</v>
      </c>
      <c r="AJ5" s="3"/>
    </row>
    <row r="6" spans="1:74" x14ac:dyDescent="0.35">
      <c r="A6" t="s">
        <v>1</v>
      </c>
      <c r="AJ6" s="3"/>
    </row>
    <row r="7" spans="1:74" x14ac:dyDescent="0.35">
      <c r="AJ7" s="3"/>
    </row>
    <row r="8" spans="1:74" x14ac:dyDescent="0.35">
      <c r="C8" s="179" t="s">
        <v>40</v>
      </c>
      <c r="D8" s="179"/>
      <c r="E8" s="63"/>
      <c r="AJ8" s="3"/>
    </row>
    <row r="9" spans="1:74" s="41" customFormat="1" ht="92.5" x14ac:dyDescent="0.35">
      <c r="A9" s="52" t="s">
        <v>49</v>
      </c>
      <c r="B9" s="53" t="s">
        <v>52</v>
      </c>
      <c r="C9" s="53" t="s">
        <v>47</v>
      </c>
      <c r="D9" s="53" t="s">
        <v>48</v>
      </c>
      <c r="E9" s="64" t="s">
        <v>77</v>
      </c>
      <c r="F9" s="131" t="s">
        <v>67</v>
      </c>
      <c r="G9" s="42" t="s">
        <v>68</v>
      </c>
      <c r="H9" s="45" t="s">
        <v>69</v>
      </c>
      <c r="I9" s="44" t="s">
        <v>70</v>
      </c>
      <c r="J9" s="44" t="s">
        <v>63</v>
      </c>
      <c r="K9" s="44" t="s">
        <v>64</v>
      </c>
      <c r="L9" s="45" t="s">
        <v>18</v>
      </c>
      <c r="M9" s="55" t="s">
        <v>71</v>
      </c>
      <c r="N9" s="47" t="s">
        <v>72</v>
      </c>
      <c r="O9" s="56" t="s">
        <v>65</v>
      </c>
      <c r="P9" s="56" t="s">
        <v>66</v>
      </c>
      <c r="Q9" s="57" t="s">
        <v>46</v>
      </c>
      <c r="R9" s="57" t="s">
        <v>73</v>
      </c>
      <c r="S9" s="57" t="s">
        <v>74</v>
      </c>
      <c r="T9" s="57" t="s">
        <v>86</v>
      </c>
      <c r="U9" s="48" t="s">
        <v>87</v>
      </c>
      <c r="W9" s="50" t="s">
        <v>2</v>
      </c>
      <c r="X9" s="50" t="s">
        <v>3</v>
      </c>
      <c r="Y9" s="50" t="s">
        <v>4</v>
      </c>
      <c r="Z9" s="50" t="s">
        <v>5</v>
      </c>
      <c r="AA9" s="50" t="s">
        <v>6</v>
      </c>
      <c r="AB9" s="50" t="s">
        <v>21</v>
      </c>
      <c r="AC9" s="50" t="s">
        <v>22</v>
      </c>
      <c r="AD9" s="50" t="s">
        <v>23</v>
      </c>
      <c r="AE9" s="42" t="s">
        <v>24</v>
      </c>
      <c r="AF9" s="43" t="s">
        <v>7</v>
      </c>
      <c r="AG9" s="43" t="s">
        <v>8</v>
      </c>
      <c r="AH9" s="43" t="s">
        <v>9</v>
      </c>
      <c r="AI9" s="43" t="s">
        <v>10</v>
      </c>
      <c r="AJ9" s="43" t="s">
        <v>11</v>
      </c>
      <c r="AK9" s="43" t="s">
        <v>12</v>
      </c>
      <c r="AL9" s="43" t="s">
        <v>13</v>
      </c>
      <c r="AM9" s="43" t="s">
        <v>14</v>
      </c>
      <c r="AN9" s="43" t="s">
        <v>15</v>
      </c>
      <c r="AO9" s="44" t="s">
        <v>16</v>
      </c>
      <c r="AP9" s="46" t="s">
        <v>25</v>
      </c>
      <c r="AQ9" s="46" t="s">
        <v>26</v>
      </c>
      <c r="AR9" s="46" t="s">
        <v>27</v>
      </c>
      <c r="AS9" s="46" t="s">
        <v>28</v>
      </c>
      <c r="AT9" s="46" t="s">
        <v>29</v>
      </c>
      <c r="AU9" s="46" t="s">
        <v>30</v>
      </c>
      <c r="AV9" s="46" t="s">
        <v>31</v>
      </c>
      <c r="AW9" s="46" t="s">
        <v>32</v>
      </c>
      <c r="AX9" s="46" t="s">
        <v>33</v>
      </c>
      <c r="AY9" s="46" t="s">
        <v>34</v>
      </c>
      <c r="AZ9" s="46" t="s">
        <v>35</v>
      </c>
      <c r="BA9" s="46" t="s">
        <v>36</v>
      </c>
      <c r="BB9" s="46" t="s">
        <v>37</v>
      </c>
      <c r="BC9" s="46" t="s">
        <v>38</v>
      </c>
      <c r="BD9" s="47" t="s">
        <v>39</v>
      </c>
      <c r="BE9" s="48" t="s">
        <v>41</v>
      </c>
      <c r="BF9" s="48" t="s">
        <v>42</v>
      </c>
      <c r="BG9" s="48" t="s">
        <v>43</v>
      </c>
      <c r="BH9" s="48" t="s">
        <v>44</v>
      </c>
      <c r="BI9" s="49" t="s">
        <v>45</v>
      </c>
      <c r="BJ9" s="51" t="s">
        <v>57</v>
      </c>
      <c r="BK9" s="51" t="s">
        <v>55</v>
      </c>
      <c r="BL9" s="51" t="s">
        <v>56</v>
      </c>
      <c r="BM9" s="51" t="s">
        <v>58</v>
      </c>
      <c r="BN9" s="51" t="s">
        <v>59</v>
      </c>
      <c r="BO9" s="51" t="s">
        <v>60</v>
      </c>
      <c r="BP9" s="51" t="s">
        <v>61</v>
      </c>
      <c r="BQ9" s="51" t="s">
        <v>62</v>
      </c>
      <c r="BR9" s="51" t="s">
        <v>75</v>
      </c>
      <c r="BS9" s="51" t="s">
        <v>76</v>
      </c>
      <c r="BT9" s="51" t="s">
        <v>81</v>
      </c>
      <c r="BU9" s="51" t="s">
        <v>82</v>
      </c>
      <c r="BV9" s="51" t="s">
        <v>83</v>
      </c>
    </row>
    <row r="10" spans="1:74" x14ac:dyDescent="0.35">
      <c r="A10" s="2" t="s">
        <v>50</v>
      </c>
      <c r="B10" s="29">
        <v>42954</v>
      </c>
      <c r="C10">
        <v>1</v>
      </c>
      <c r="D10">
        <v>1</v>
      </c>
      <c r="E10" s="143">
        <f t="shared" ref="E10:E15" si="0">F10*60</f>
        <v>88.933333333333337</v>
      </c>
      <c r="F10" s="127">
        <f t="shared" ref="F10:F15" si="1">AVERAGE(W10:AE10)</f>
        <v>1.4822222222222223</v>
      </c>
      <c r="G10" s="8">
        <f t="shared" ref="G10:G15" si="2">_xlfn.STDEV.P(W10:AE10)</f>
        <v>2.9355210696939818E-2</v>
      </c>
      <c r="H10" s="16">
        <f t="shared" ref="H10:H20" si="3">AVERAGE(AF10:AO10)</f>
        <v>2.0230000000000001</v>
      </c>
      <c r="I10" s="10">
        <f t="shared" ref="I10:I20" si="4">_xlfn.STDEV.P(AF10:AO10)</f>
        <v>0.11619380362136356</v>
      </c>
      <c r="J10" s="10">
        <f t="shared" ref="J10:J20" si="5">MAX(AF10:AO10)</f>
        <v>2.19</v>
      </c>
      <c r="K10" s="10">
        <f t="shared" ref="K10:K20" si="6">J10*9.81*$B$5</f>
        <v>1.1010045799692145</v>
      </c>
      <c r="L10" s="11">
        <f t="shared" ref="L10:L20" si="7">H10*9.81*$B$5</f>
        <v>1.0170466964738454</v>
      </c>
      <c r="M10" s="15">
        <f t="shared" ref="M10:M15" si="8">AVERAGE(AP10:BD10)</f>
        <v>15.259999999999998</v>
      </c>
      <c r="N10" s="17">
        <f t="shared" ref="N10:N15" si="9">_xlfn.STDEV.P(AP10:BD10)</f>
        <v>0.13063945294843646</v>
      </c>
      <c r="O10" s="91" t="s">
        <v>51</v>
      </c>
      <c r="P10" s="92" t="s">
        <v>51</v>
      </c>
      <c r="Q10" s="13">
        <f t="shared" ref="Q10:Q15" si="10">F10*L10*2*PI()</f>
        <v>9.4718340836000028</v>
      </c>
      <c r="R10" s="70">
        <f t="shared" ref="R10:R15" si="11">AVERAGE(BE10:BI10)</f>
        <v>83.75</v>
      </c>
      <c r="S10" s="71">
        <f t="shared" ref="S10:S15" si="12">_xlfn.STDEV.P(BE10:BI10)</f>
        <v>4.9686517285879477</v>
      </c>
      <c r="T10" s="123" t="s">
        <v>51</v>
      </c>
      <c r="U10" s="155"/>
      <c r="W10" s="5">
        <f>15.1/10</f>
        <v>1.51</v>
      </c>
      <c r="X10" s="6">
        <f>14.7/10</f>
        <v>1.47</v>
      </c>
      <c r="Y10" s="5">
        <f>15/10</f>
        <v>1.5</v>
      </c>
      <c r="Z10" s="5">
        <f>14.8/10</f>
        <v>1.48</v>
      </c>
      <c r="AA10" s="5">
        <f>15/10</f>
        <v>1.5</v>
      </c>
      <c r="AB10" s="5">
        <f>15.1/10</f>
        <v>1.51</v>
      </c>
      <c r="AC10" s="5">
        <f>14.9/10</f>
        <v>1.49</v>
      </c>
      <c r="AD10" s="5">
        <f>14.7/10</f>
        <v>1.47</v>
      </c>
      <c r="AE10" s="7">
        <f>14.1/10</f>
        <v>1.41</v>
      </c>
      <c r="AF10" s="9">
        <v>1.77</v>
      </c>
      <c r="AG10" s="9">
        <v>1.89</v>
      </c>
      <c r="AH10" s="9">
        <v>2.08</v>
      </c>
      <c r="AI10" s="9">
        <v>2.11</v>
      </c>
      <c r="AJ10" s="9">
        <v>1.99</v>
      </c>
      <c r="AK10" s="9">
        <v>2.0299999999999998</v>
      </c>
      <c r="AL10" s="9">
        <v>2.0699999999999998</v>
      </c>
      <c r="AM10" s="9">
        <v>1.98</v>
      </c>
      <c r="AN10" s="9">
        <v>2.12</v>
      </c>
      <c r="AO10" s="58">
        <v>2.19</v>
      </c>
      <c r="AP10" s="12">
        <v>15.2</v>
      </c>
      <c r="AQ10" s="12">
        <v>15.1</v>
      </c>
      <c r="AR10" s="12">
        <v>15.2</v>
      </c>
      <c r="AS10" s="12">
        <v>15.5</v>
      </c>
      <c r="AT10" s="12">
        <v>15.4</v>
      </c>
      <c r="AU10" s="12">
        <v>15.3</v>
      </c>
      <c r="AV10" s="12">
        <v>15.1</v>
      </c>
      <c r="AW10" s="12">
        <v>15.2</v>
      </c>
      <c r="AX10" s="12">
        <v>15.2</v>
      </c>
      <c r="AY10" s="12">
        <v>15.2</v>
      </c>
      <c r="AZ10" s="12">
        <v>15.5</v>
      </c>
      <c r="BA10" s="12">
        <v>15.4</v>
      </c>
      <c r="BB10" s="12">
        <v>15.1</v>
      </c>
      <c r="BC10" s="12">
        <v>15.2</v>
      </c>
      <c r="BD10" s="18">
        <v>15.3</v>
      </c>
      <c r="BE10" s="14">
        <v>81</v>
      </c>
      <c r="BF10" s="14">
        <v>83</v>
      </c>
      <c r="BG10" s="14">
        <v>92</v>
      </c>
      <c r="BH10" s="14">
        <v>79</v>
      </c>
      <c r="BI10" s="38" t="s">
        <v>51</v>
      </c>
      <c r="BJ10" s="37" t="s">
        <v>51</v>
      </c>
      <c r="BK10" s="37" t="s">
        <v>51</v>
      </c>
      <c r="BL10" s="37" t="s">
        <v>51</v>
      </c>
      <c r="BM10" s="37" t="s">
        <v>51</v>
      </c>
      <c r="BN10" s="37" t="s">
        <v>51</v>
      </c>
      <c r="BO10" s="37" t="s">
        <v>51</v>
      </c>
      <c r="BP10" s="37" t="s">
        <v>51</v>
      </c>
      <c r="BQ10" s="37" t="s">
        <v>51</v>
      </c>
      <c r="BR10" s="37" t="s">
        <v>51</v>
      </c>
      <c r="BS10" s="37" t="s">
        <v>51</v>
      </c>
      <c r="BT10" s="37" t="s">
        <v>51</v>
      </c>
      <c r="BU10" s="37" t="s">
        <v>51</v>
      </c>
      <c r="BV10" s="37" t="s">
        <v>51</v>
      </c>
    </row>
    <row r="11" spans="1:74" x14ac:dyDescent="0.35">
      <c r="A11" s="2" t="s">
        <v>50</v>
      </c>
      <c r="B11" s="29">
        <v>42954</v>
      </c>
      <c r="C11">
        <v>2</v>
      </c>
      <c r="D11">
        <v>2</v>
      </c>
      <c r="E11" s="143">
        <f t="shared" si="0"/>
        <v>124.33333333333334</v>
      </c>
      <c r="F11" s="127">
        <f t="shared" si="1"/>
        <v>2.0722222222222224</v>
      </c>
      <c r="G11" s="8">
        <f t="shared" si="2"/>
        <v>3.6447154370792725E-2</v>
      </c>
      <c r="H11" s="16">
        <f t="shared" si="3"/>
        <v>2.3220000000000001</v>
      </c>
      <c r="I11" s="10">
        <f t="shared" si="4"/>
        <v>6.0794736614282717E-2</v>
      </c>
      <c r="J11" s="10">
        <f t="shared" si="5"/>
        <v>2.4500000000000002</v>
      </c>
      <c r="K11" s="10">
        <f t="shared" si="6"/>
        <v>1.2317174524769752</v>
      </c>
      <c r="L11" s="11">
        <f t="shared" si="7"/>
        <v>1.16736649985777</v>
      </c>
      <c r="M11" s="15">
        <f t="shared" si="8"/>
        <v>21.312500000000004</v>
      </c>
      <c r="N11" s="17">
        <f t="shared" si="9"/>
        <v>0.45672064766112763</v>
      </c>
      <c r="O11" s="93" t="s">
        <v>51</v>
      </c>
      <c r="P11" s="94" t="s">
        <v>51</v>
      </c>
      <c r="Q11" s="13">
        <f t="shared" si="10"/>
        <v>15.199294194000004</v>
      </c>
      <c r="R11" s="70">
        <f t="shared" si="11"/>
        <v>79.400000000000006</v>
      </c>
      <c r="S11" s="71">
        <f t="shared" si="12"/>
        <v>3.2619012860600178</v>
      </c>
      <c r="T11" s="123" t="s">
        <v>51</v>
      </c>
      <c r="U11" s="155"/>
      <c r="W11" s="5">
        <v>2.08</v>
      </c>
      <c r="X11" s="6">
        <v>2.0699999999999998</v>
      </c>
      <c r="Y11" s="5">
        <v>2.0699999999999998</v>
      </c>
      <c r="Z11" s="5">
        <v>2.04</v>
      </c>
      <c r="AA11" s="5">
        <v>2.0499999999999998</v>
      </c>
      <c r="AB11" s="5">
        <v>2</v>
      </c>
      <c r="AC11" s="5">
        <v>2.12</v>
      </c>
      <c r="AD11" s="5">
        <v>2.11</v>
      </c>
      <c r="AE11" s="7">
        <v>2.11</v>
      </c>
      <c r="AF11" s="9">
        <v>2.37</v>
      </c>
      <c r="AG11" s="9">
        <v>2.27</v>
      </c>
      <c r="AH11" s="9">
        <v>2.2799999999999998</v>
      </c>
      <c r="AI11" s="9">
        <v>2.2999999999999998</v>
      </c>
      <c r="AJ11" s="9">
        <v>2.33</v>
      </c>
      <c r="AK11" s="9">
        <v>2.39</v>
      </c>
      <c r="AL11" s="9">
        <v>2.31</v>
      </c>
      <c r="AM11" s="9">
        <v>2.4500000000000002</v>
      </c>
      <c r="AN11" s="9">
        <v>2.2799999999999998</v>
      </c>
      <c r="AO11" s="58">
        <v>2.2400000000000002</v>
      </c>
      <c r="AP11" s="12">
        <v>21.3</v>
      </c>
      <c r="AQ11" s="12">
        <v>21.7</v>
      </c>
      <c r="AR11" s="12">
        <v>21</v>
      </c>
      <c r="AS11" s="12">
        <v>20.9</v>
      </c>
      <c r="AT11" s="12">
        <v>20.5</v>
      </c>
      <c r="AU11" s="12">
        <v>21.9</v>
      </c>
      <c r="AV11" s="12">
        <v>21.8</v>
      </c>
      <c r="AW11" s="12">
        <v>21.4</v>
      </c>
      <c r="AX11" s="36" t="s">
        <v>51</v>
      </c>
      <c r="AY11" s="36" t="s">
        <v>51</v>
      </c>
      <c r="AZ11" s="36" t="s">
        <v>51</v>
      </c>
      <c r="BA11" s="36" t="s">
        <v>51</v>
      </c>
      <c r="BB11" s="36" t="s">
        <v>51</v>
      </c>
      <c r="BC11" s="36" t="s">
        <v>51</v>
      </c>
      <c r="BD11" s="39" t="s">
        <v>51</v>
      </c>
      <c r="BE11" s="14">
        <v>75</v>
      </c>
      <c r="BF11" s="14">
        <v>77</v>
      </c>
      <c r="BG11" s="14">
        <v>82</v>
      </c>
      <c r="BH11" s="14">
        <v>84</v>
      </c>
      <c r="BI11" s="19">
        <v>79</v>
      </c>
      <c r="BJ11" s="37" t="s">
        <v>51</v>
      </c>
      <c r="BK11" s="37" t="s">
        <v>51</v>
      </c>
      <c r="BL11" s="37" t="s">
        <v>51</v>
      </c>
      <c r="BM11" s="37" t="s">
        <v>51</v>
      </c>
      <c r="BN11" s="37" t="s">
        <v>51</v>
      </c>
      <c r="BO11" s="37" t="s">
        <v>51</v>
      </c>
      <c r="BP11" s="37" t="s">
        <v>51</v>
      </c>
      <c r="BQ11" s="37" t="s">
        <v>51</v>
      </c>
      <c r="BR11" s="37" t="s">
        <v>51</v>
      </c>
      <c r="BS11" s="37" t="s">
        <v>51</v>
      </c>
      <c r="BT11" s="37" t="s">
        <v>51</v>
      </c>
      <c r="BU11" s="37" t="s">
        <v>51</v>
      </c>
      <c r="BV11" s="37" t="s">
        <v>51</v>
      </c>
    </row>
    <row r="12" spans="1:74" x14ac:dyDescent="0.35">
      <c r="A12" s="2" t="s">
        <v>50</v>
      </c>
      <c r="B12" s="29">
        <v>42954</v>
      </c>
      <c r="C12">
        <v>1</v>
      </c>
      <c r="D12">
        <v>2</v>
      </c>
      <c r="E12" s="143">
        <f t="shared" si="0"/>
        <v>244.19999999999996</v>
      </c>
      <c r="F12" s="127">
        <f t="shared" si="1"/>
        <v>4.0699999999999994</v>
      </c>
      <c r="G12" s="8">
        <f t="shared" si="2"/>
        <v>2.3094010767585264E-2</v>
      </c>
      <c r="H12" s="16">
        <f t="shared" si="3"/>
        <v>2.9039999999999999</v>
      </c>
      <c r="I12" s="10">
        <f t="shared" si="4"/>
        <v>0.24524273689550935</v>
      </c>
      <c r="J12" s="10">
        <f t="shared" si="5"/>
        <v>3.39</v>
      </c>
      <c r="K12" s="10">
        <f t="shared" si="6"/>
        <v>1.7042947607742638</v>
      </c>
      <c r="L12" s="11">
        <f t="shared" si="7"/>
        <v>1.4599622375482186</v>
      </c>
      <c r="M12" s="15">
        <f t="shared" si="8"/>
        <v>42.506666666666668</v>
      </c>
      <c r="N12" s="17">
        <f t="shared" si="9"/>
        <v>0.52213237997870088</v>
      </c>
      <c r="O12" s="93" t="s">
        <v>51</v>
      </c>
      <c r="P12" s="94" t="s">
        <v>51</v>
      </c>
      <c r="Q12" s="13">
        <f t="shared" si="10"/>
        <v>37.334978049599997</v>
      </c>
      <c r="R12" s="70">
        <f t="shared" si="11"/>
        <v>171.4</v>
      </c>
      <c r="S12" s="71">
        <f t="shared" si="12"/>
        <v>2.5768197453450248</v>
      </c>
      <c r="T12" s="123" t="s">
        <v>51</v>
      </c>
      <c r="U12" s="155"/>
      <c r="W12" s="5">
        <v>4.0599999999999996</v>
      </c>
      <c r="X12" s="6">
        <v>4.05</v>
      </c>
      <c r="Y12" s="5">
        <v>4.05</v>
      </c>
      <c r="Z12" s="5">
        <v>4.05</v>
      </c>
      <c r="AA12" s="5">
        <v>4.0599999999999996</v>
      </c>
      <c r="AB12" s="5">
        <v>4.0599999999999996</v>
      </c>
      <c r="AC12" s="5">
        <v>4.08</v>
      </c>
      <c r="AD12" s="5">
        <v>4.1100000000000003</v>
      </c>
      <c r="AE12" s="7">
        <v>4.1100000000000003</v>
      </c>
      <c r="AF12" s="9">
        <v>3</v>
      </c>
      <c r="AG12" s="9">
        <v>2.97</v>
      </c>
      <c r="AH12" s="9">
        <v>2.76</v>
      </c>
      <c r="AI12" s="9">
        <v>2.58</v>
      </c>
      <c r="AJ12" s="32">
        <v>3.13</v>
      </c>
      <c r="AK12" s="32">
        <v>2.64</v>
      </c>
      <c r="AL12" s="9">
        <v>3.39</v>
      </c>
      <c r="AM12" s="9">
        <v>2.61</v>
      </c>
      <c r="AN12" s="9">
        <v>3.04</v>
      </c>
      <c r="AO12" s="58">
        <v>2.92</v>
      </c>
      <c r="AP12" s="12">
        <v>42.3</v>
      </c>
      <c r="AQ12" s="12">
        <v>42.1</v>
      </c>
      <c r="AR12" s="12">
        <v>42.3</v>
      </c>
      <c r="AS12" s="12">
        <v>42.1</v>
      </c>
      <c r="AT12" s="12">
        <v>42.5</v>
      </c>
      <c r="AU12" s="12">
        <v>41.9</v>
      </c>
      <c r="AV12" s="12">
        <v>42</v>
      </c>
      <c r="AW12" s="12">
        <v>43.5</v>
      </c>
      <c r="AX12" s="12">
        <v>42.6</v>
      </c>
      <c r="AY12" s="12">
        <v>42.9</v>
      </c>
      <c r="AZ12" s="12">
        <v>42.7</v>
      </c>
      <c r="BA12" s="12">
        <v>43.6</v>
      </c>
      <c r="BB12" s="12">
        <v>42</v>
      </c>
      <c r="BC12" s="12">
        <v>42.1</v>
      </c>
      <c r="BD12" s="18">
        <v>43</v>
      </c>
      <c r="BE12" s="14">
        <v>168</v>
      </c>
      <c r="BF12" s="14">
        <v>175</v>
      </c>
      <c r="BG12" s="14">
        <v>173</v>
      </c>
      <c r="BH12" s="14">
        <v>169</v>
      </c>
      <c r="BI12" s="19">
        <v>172</v>
      </c>
      <c r="BJ12" s="37" t="s">
        <v>51</v>
      </c>
      <c r="BK12" s="37" t="s">
        <v>51</v>
      </c>
      <c r="BL12" s="37" t="s">
        <v>51</v>
      </c>
      <c r="BM12" s="37" t="s">
        <v>51</v>
      </c>
      <c r="BN12" s="37" t="s">
        <v>51</v>
      </c>
      <c r="BO12" s="37" t="s">
        <v>51</v>
      </c>
      <c r="BP12" s="37" t="s">
        <v>51</v>
      </c>
      <c r="BQ12" s="37" t="s">
        <v>51</v>
      </c>
      <c r="BR12" s="37" t="s">
        <v>51</v>
      </c>
      <c r="BS12" s="37" t="s">
        <v>51</v>
      </c>
      <c r="BT12" s="37" t="s">
        <v>51</v>
      </c>
      <c r="BU12" s="37" t="s">
        <v>51</v>
      </c>
      <c r="BV12" s="37" t="s">
        <v>51</v>
      </c>
    </row>
    <row r="13" spans="1:74" x14ac:dyDescent="0.35">
      <c r="A13" s="2" t="s">
        <v>50</v>
      </c>
      <c r="B13" s="29">
        <v>42954</v>
      </c>
      <c r="C13">
        <v>1</v>
      </c>
      <c r="D13">
        <v>3</v>
      </c>
      <c r="E13" s="143">
        <f t="shared" si="0"/>
        <v>372.40000000000003</v>
      </c>
      <c r="F13" s="127">
        <f t="shared" si="1"/>
        <v>6.206666666666667</v>
      </c>
      <c r="G13" s="8">
        <f t="shared" si="2"/>
        <v>2.2110831935702849E-2</v>
      </c>
      <c r="H13" s="16">
        <f t="shared" si="3"/>
        <v>3.3770000000000002</v>
      </c>
      <c r="I13" s="10">
        <f t="shared" si="4"/>
        <v>5.5145262715848936E-2</v>
      </c>
      <c r="J13" s="10">
        <f t="shared" si="5"/>
        <v>3.48</v>
      </c>
      <c r="K13" s="10">
        <f t="shared" si="6"/>
        <v>1.7495415243346424</v>
      </c>
      <c r="L13" s="11">
        <f t="shared" si="7"/>
        <v>1.6977591171488757</v>
      </c>
      <c r="M13" s="15">
        <f t="shared" si="8"/>
        <v>64.206666666666663</v>
      </c>
      <c r="N13" s="17">
        <f t="shared" si="9"/>
        <v>0.33359989341858087</v>
      </c>
      <c r="O13" s="93" t="s">
        <v>51</v>
      </c>
      <c r="P13" s="94" t="s">
        <v>51</v>
      </c>
      <c r="Q13" s="13">
        <f t="shared" si="10"/>
        <v>66.208593435600022</v>
      </c>
      <c r="R13" s="70">
        <f t="shared" si="11"/>
        <v>243.6</v>
      </c>
      <c r="S13" s="71">
        <f t="shared" si="12"/>
        <v>1.8547236990991407</v>
      </c>
      <c r="T13" s="123" t="s">
        <v>51</v>
      </c>
      <c r="U13" s="155"/>
      <c r="W13" s="5">
        <v>6.18</v>
      </c>
      <c r="X13" s="6">
        <v>6.21</v>
      </c>
      <c r="Y13" s="5">
        <v>6.18</v>
      </c>
      <c r="Z13" s="5">
        <v>6.18</v>
      </c>
      <c r="AA13" s="5">
        <v>6.21</v>
      </c>
      <c r="AB13" s="5">
        <v>6.24</v>
      </c>
      <c r="AC13" s="5">
        <v>6.21</v>
      </c>
      <c r="AD13" s="5">
        <v>6.24</v>
      </c>
      <c r="AE13" s="7">
        <v>6.21</v>
      </c>
      <c r="AF13" s="9">
        <v>3.33</v>
      </c>
      <c r="AG13" s="9">
        <v>3.48</v>
      </c>
      <c r="AH13" s="9">
        <v>3.31</v>
      </c>
      <c r="AI13" s="9">
        <v>3.4</v>
      </c>
      <c r="AJ13" s="32">
        <v>3.29</v>
      </c>
      <c r="AK13" s="32">
        <v>3.43</v>
      </c>
      <c r="AL13" s="9">
        <v>3.36</v>
      </c>
      <c r="AM13" s="9">
        <v>3.37</v>
      </c>
      <c r="AN13" s="9">
        <v>3.42</v>
      </c>
      <c r="AO13" s="58">
        <v>3.38</v>
      </c>
      <c r="AP13" s="12">
        <v>63.8</v>
      </c>
      <c r="AQ13" s="12">
        <v>64.099999999999994</v>
      </c>
      <c r="AR13" s="12">
        <v>64</v>
      </c>
      <c r="AS13" s="12">
        <v>64</v>
      </c>
      <c r="AT13" s="12">
        <v>64.099999999999994</v>
      </c>
      <c r="AU13" s="12">
        <v>64.3</v>
      </c>
      <c r="AV13" s="12">
        <v>64.5</v>
      </c>
      <c r="AW13" s="12">
        <v>63.9</v>
      </c>
      <c r="AX13" s="12">
        <v>63.5</v>
      </c>
      <c r="AY13" s="12">
        <v>64.2</v>
      </c>
      <c r="AZ13" s="12">
        <v>64.400000000000006</v>
      </c>
      <c r="BA13" s="12">
        <v>64.3</v>
      </c>
      <c r="BB13" s="12">
        <v>64.599999999999994</v>
      </c>
      <c r="BC13" s="12">
        <v>64.8</v>
      </c>
      <c r="BD13" s="18">
        <v>64.599999999999994</v>
      </c>
      <c r="BE13" s="14">
        <v>242</v>
      </c>
      <c r="BF13" s="14">
        <v>245</v>
      </c>
      <c r="BG13" s="14">
        <v>246</v>
      </c>
      <c r="BH13" s="14">
        <v>241</v>
      </c>
      <c r="BI13" s="19">
        <v>244</v>
      </c>
      <c r="BJ13" s="37" t="s">
        <v>51</v>
      </c>
      <c r="BK13" s="37" t="s">
        <v>51</v>
      </c>
      <c r="BL13" s="37" t="s">
        <v>51</v>
      </c>
      <c r="BM13" s="37" t="s">
        <v>51</v>
      </c>
      <c r="BN13" s="37" t="s">
        <v>51</v>
      </c>
      <c r="BO13" s="37" t="s">
        <v>51</v>
      </c>
      <c r="BP13" s="37" t="s">
        <v>51</v>
      </c>
      <c r="BQ13" s="37" t="s">
        <v>51</v>
      </c>
      <c r="BR13" s="37" t="s">
        <v>51</v>
      </c>
      <c r="BS13" s="37" t="s">
        <v>51</v>
      </c>
      <c r="BT13" s="37" t="s">
        <v>51</v>
      </c>
      <c r="BU13" s="37" t="s">
        <v>51</v>
      </c>
      <c r="BV13" s="37" t="s">
        <v>51</v>
      </c>
    </row>
    <row r="14" spans="1:74" x14ac:dyDescent="0.35">
      <c r="A14" s="2" t="s">
        <v>50</v>
      </c>
      <c r="B14" s="29">
        <v>42954</v>
      </c>
      <c r="C14">
        <v>1</v>
      </c>
      <c r="D14">
        <v>4</v>
      </c>
      <c r="E14" s="143">
        <f t="shared" si="0"/>
        <v>483.66666666666663</v>
      </c>
      <c r="F14" s="127">
        <f t="shared" si="1"/>
        <v>8.06111111111111</v>
      </c>
      <c r="G14" s="8">
        <f t="shared" si="2"/>
        <v>2.233305693582447E-2</v>
      </c>
      <c r="H14" s="16">
        <f t="shared" si="3"/>
        <v>3.5829999999999997</v>
      </c>
      <c r="I14" s="10">
        <f t="shared" si="4"/>
        <v>0.11824127874815971</v>
      </c>
      <c r="J14" s="10">
        <f t="shared" si="5"/>
        <v>3.73</v>
      </c>
      <c r="K14" s="10">
        <f t="shared" si="6"/>
        <v>1.8752269786690277</v>
      </c>
      <c r="L14" s="11">
        <f t="shared" si="7"/>
        <v>1.8013239315204088</v>
      </c>
      <c r="M14" s="15">
        <f t="shared" si="8"/>
        <v>84.373333333333349</v>
      </c>
      <c r="N14" s="17">
        <f t="shared" si="9"/>
        <v>0.2644911256650323</v>
      </c>
      <c r="O14" s="93" t="s">
        <v>51</v>
      </c>
      <c r="P14" s="94" t="s">
        <v>51</v>
      </c>
      <c r="Q14" s="13">
        <f t="shared" si="10"/>
        <v>91.236075216999993</v>
      </c>
      <c r="R14" s="70">
        <f t="shared" si="11"/>
        <v>317.8</v>
      </c>
      <c r="S14" s="71">
        <f t="shared" si="12"/>
        <v>1.7204650534085253</v>
      </c>
      <c r="T14" s="123" t="s">
        <v>51</v>
      </c>
      <c r="U14" s="155"/>
      <c r="W14" s="5">
        <v>8.0399999999999991</v>
      </c>
      <c r="X14" s="5">
        <v>8.0399999999999991</v>
      </c>
      <c r="Y14" s="5">
        <v>8.07</v>
      </c>
      <c r="Z14" s="5">
        <v>8.07</v>
      </c>
      <c r="AA14" s="5">
        <v>8.0399999999999991</v>
      </c>
      <c r="AB14" s="5">
        <v>8.0399999999999991</v>
      </c>
      <c r="AC14" s="5">
        <v>8.07</v>
      </c>
      <c r="AD14" s="5">
        <v>8.11</v>
      </c>
      <c r="AE14" s="7">
        <v>8.07</v>
      </c>
      <c r="AF14" s="9">
        <v>3.67</v>
      </c>
      <c r="AG14" s="9">
        <v>3.72</v>
      </c>
      <c r="AH14" s="9">
        <v>3.43</v>
      </c>
      <c r="AI14" s="9">
        <v>3.42</v>
      </c>
      <c r="AJ14" s="32">
        <v>3.51</v>
      </c>
      <c r="AK14" s="32">
        <v>3.59</v>
      </c>
      <c r="AL14" s="9">
        <v>3.59</v>
      </c>
      <c r="AM14" s="9">
        <v>3.72</v>
      </c>
      <c r="AN14" s="9">
        <v>3.73</v>
      </c>
      <c r="AO14" s="58">
        <v>3.45</v>
      </c>
      <c r="AP14" s="12">
        <v>84.7</v>
      </c>
      <c r="AQ14" s="12">
        <v>84.5</v>
      </c>
      <c r="AR14" s="12">
        <v>84.3</v>
      </c>
      <c r="AS14" s="12">
        <v>84.1</v>
      </c>
      <c r="AT14" s="12">
        <v>83.9</v>
      </c>
      <c r="AU14" s="12">
        <v>84.2</v>
      </c>
      <c r="AV14" s="12">
        <v>84.4</v>
      </c>
      <c r="AW14" s="12">
        <v>84.6</v>
      </c>
      <c r="AX14" s="12">
        <v>84.6</v>
      </c>
      <c r="AY14" s="12">
        <v>84.5</v>
      </c>
      <c r="AZ14" s="12">
        <v>84.2</v>
      </c>
      <c r="BA14" s="12">
        <v>84.1</v>
      </c>
      <c r="BB14" s="12">
        <v>84.1</v>
      </c>
      <c r="BC14" s="12">
        <v>84.5</v>
      </c>
      <c r="BD14" s="18">
        <v>84.9</v>
      </c>
      <c r="BE14" s="14">
        <v>317</v>
      </c>
      <c r="BF14" s="14">
        <v>319</v>
      </c>
      <c r="BG14" s="14">
        <v>315</v>
      </c>
      <c r="BH14" s="14">
        <v>320</v>
      </c>
      <c r="BI14" s="19">
        <v>318</v>
      </c>
      <c r="BJ14" s="37" t="s">
        <v>51</v>
      </c>
      <c r="BK14" s="37" t="s">
        <v>51</v>
      </c>
      <c r="BL14" s="37" t="s">
        <v>51</v>
      </c>
      <c r="BM14" s="37" t="s">
        <v>51</v>
      </c>
      <c r="BN14" s="37" t="s">
        <v>51</v>
      </c>
      <c r="BO14" s="37" t="s">
        <v>51</v>
      </c>
      <c r="BP14" s="37" t="s">
        <v>51</v>
      </c>
      <c r="BQ14" s="37" t="s">
        <v>51</v>
      </c>
      <c r="BR14" s="37" t="s">
        <v>51</v>
      </c>
      <c r="BS14" s="37" t="s">
        <v>51</v>
      </c>
      <c r="BT14" s="37" t="s">
        <v>51</v>
      </c>
      <c r="BU14" s="37" t="s">
        <v>51</v>
      </c>
      <c r="BV14" s="37" t="s">
        <v>51</v>
      </c>
    </row>
    <row r="15" spans="1:74" s="21" customFormat="1" x14ac:dyDescent="0.35">
      <c r="A15" s="20" t="s">
        <v>50</v>
      </c>
      <c r="B15" s="30">
        <v>42954</v>
      </c>
      <c r="C15" s="21">
        <v>1</v>
      </c>
      <c r="D15" s="21">
        <v>5</v>
      </c>
      <c r="E15" s="144">
        <f t="shared" si="0"/>
        <v>580.06666666666661</v>
      </c>
      <c r="F15" s="128">
        <f t="shared" si="1"/>
        <v>9.6677777777777774</v>
      </c>
      <c r="G15" s="66">
        <f t="shared" si="2"/>
        <v>3.3591592128513863E-2</v>
      </c>
      <c r="H15" s="33">
        <f t="shared" si="3"/>
        <v>3.4080000000000004</v>
      </c>
      <c r="I15" s="67">
        <f t="shared" si="4"/>
        <v>0.54291435788713271</v>
      </c>
      <c r="J15" s="67">
        <f t="shared" si="5"/>
        <v>4.3899999999999997</v>
      </c>
      <c r="K15" s="67">
        <f t="shared" si="6"/>
        <v>2.2070365781118042</v>
      </c>
      <c r="L15" s="68">
        <f t="shared" si="7"/>
        <v>1.7133441134863396</v>
      </c>
      <c r="M15" s="35">
        <f t="shared" si="8"/>
        <v>92.8</v>
      </c>
      <c r="N15" s="40">
        <f t="shared" si="9"/>
        <v>9.7517861611775487</v>
      </c>
      <c r="O15" s="95" t="s">
        <v>51</v>
      </c>
      <c r="P15" s="96" t="s">
        <v>51</v>
      </c>
      <c r="Q15" s="26">
        <f t="shared" si="10"/>
        <v>104.07612747840001</v>
      </c>
      <c r="R15" s="72">
        <f t="shared" si="11"/>
        <v>379.8</v>
      </c>
      <c r="S15" s="73">
        <f t="shared" si="12"/>
        <v>1.1661903789690602</v>
      </c>
      <c r="T15" s="123" t="s">
        <v>51</v>
      </c>
      <c r="U15" s="155"/>
      <c r="W15" s="22">
        <v>9.6199999999999992</v>
      </c>
      <c r="X15" s="22">
        <v>9.66</v>
      </c>
      <c r="Y15" s="22">
        <v>9.7100000000000009</v>
      </c>
      <c r="Z15" s="22">
        <v>9.6199999999999992</v>
      </c>
      <c r="AA15" s="22">
        <v>9.66</v>
      </c>
      <c r="AB15" s="22">
        <v>9.66</v>
      </c>
      <c r="AC15" s="22">
        <v>9.7100000000000009</v>
      </c>
      <c r="AD15" s="22">
        <v>9.66</v>
      </c>
      <c r="AE15" s="23">
        <v>9.7100000000000009</v>
      </c>
      <c r="AF15" s="24">
        <v>3.83</v>
      </c>
      <c r="AG15" s="24">
        <v>4.3899999999999997</v>
      </c>
      <c r="AH15" s="24">
        <v>3.76</v>
      </c>
      <c r="AI15" s="24">
        <v>3.29</v>
      </c>
      <c r="AJ15" s="33">
        <v>2.78</v>
      </c>
      <c r="AK15" s="33">
        <v>2.75</v>
      </c>
      <c r="AL15" s="24">
        <v>3.28</v>
      </c>
      <c r="AM15" s="24">
        <v>3.69</v>
      </c>
      <c r="AN15" s="24">
        <v>3.71</v>
      </c>
      <c r="AO15" s="59">
        <v>2.6</v>
      </c>
      <c r="AP15" s="25">
        <v>101</v>
      </c>
      <c r="AQ15" s="25">
        <v>101</v>
      </c>
      <c r="AR15" s="25">
        <v>101</v>
      </c>
      <c r="AS15" s="25">
        <v>100</v>
      </c>
      <c r="AT15" s="25">
        <v>100</v>
      </c>
      <c r="AU15" s="25">
        <v>92.5</v>
      </c>
      <c r="AV15" s="25">
        <v>78.900000000000006</v>
      </c>
      <c r="AW15" s="25">
        <v>79.900000000000006</v>
      </c>
      <c r="AX15" s="25">
        <v>79.5</v>
      </c>
      <c r="AY15" s="25">
        <v>78.8</v>
      </c>
      <c r="AZ15" s="25">
        <v>79.400000000000006</v>
      </c>
      <c r="BA15" s="25">
        <v>99.8</v>
      </c>
      <c r="BB15" s="25">
        <v>99.9</v>
      </c>
      <c r="BC15" s="25">
        <v>101</v>
      </c>
      <c r="BD15" s="69">
        <v>99.3</v>
      </c>
      <c r="BE15" s="27">
        <v>378</v>
      </c>
      <c r="BF15" s="27">
        <v>381</v>
      </c>
      <c r="BG15" s="27">
        <v>379</v>
      </c>
      <c r="BH15" s="27">
        <v>380</v>
      </c>
      <c r="BI15" s="28">
        <v>381</v>
      </c>
      <c r="BJ15" s="61" t="s">
        <v>51</v>
      </c>
      <c r="BK15" s="62" t="s">
        <v>51</v>
      </c>
      <c r="BL15" s="62" t="s">
        <v>51</v>
      </c>
      <c r="BM15" s="62" t="s">
        <v>51</v>
      </c>
      <c r="BN15" s="62" t="s">
        <v>51</v>
      </c>
      <c r="BO15" s="62" t="s">
        <v>51</v>
      </c>
      <c r="BP15" s="62" t="s">
        <v>51</v>
      </c>
      <c r="BQ15" s="62" t="s">
        <v>51</v>
      </c>
      <c r="BR15" s="62" t="s">
        <v>51</v>
      </c>
      <c r="BS15" s="62" t="s">
        <v>51</v>
      </c>
      <c r="BT15" s="62" t="s">
        <v>51</v>
      </c>
      <c r="BU15" s="62" t="s">
        <v>51</v>
      </c>
      <c r="BV15" s="62" t="s">
        <v>51</v>
      </c>
    </row>
    <row r="16" spans="1:74" s="76" customFormat="1" x14ac:dyDescent="0.35">
      <c r="A16" s="74" t="s">
        <v>78</v>
      </c>
      <c r="B16" s="75">
        <v>42955</v>
      </c>
      <c r="C16" s="89" t="s">
        <v>51</v>
      </c>
      <c r="D16" s="89" t="s">
        <v>51</v>
      </c>
      <c r="E16" s="90" t="s">
        <v>51</v>
      </c>
      <c r="F16" s="129" t="s">
        <v>51</v>
      </c>
      <c r="G16" s="88" t="s">
        <v>51</v>
      </c>
      <c r="H16" s="78">
        <f t="shared" si="3"/>
        <v>1.9169999999999998</v>
      </c>
      <c r="I16" s="79">
        <f t="shared" si="4"/>
        <v>0.61432971603203468</v>
      </c>
      <c r="J16" s="79">
        <f t="shared" si="5"/>
        <v>2.7</v>
      </c>
      <c r="K16" s="79">
        <f t="shared" si="6"/>
        <v>1.3574029068113604</v>
      </c>
      <c r="L16" s="80">
        <f t="shared" si="7"/>
        <v>0.96375606383606582</v>
      </c>
      <c r="M16" s="119" t="s">
        <v>51</v>
      </c>
      <c r="N16" s="115" t="s">
        <v>51</v>
      </c>
      <c r="O16" s="97" t="s">
        <v>51</v>
      </c>
      <c r="P16" s="98" t="s">
        <v>51</v>
      </c>
      <c r="Q16" s="86" t="s">
        <v>51</v>
      </c>
      <c r="R16" s="86" t="s">
        <v>51</v>
      </c>
      <c r="S16" s="87" t="s">
        <v>51</v>
      </c>
      <c r="T16" s="124" t="s">
        <v>51</v>
      </c>
      <c r="U16" s="140"/>
      <c r="W16" s="99" t="s">
        <v>51</v>
      </c>
      <c r="X16" s="99" t="s">
        <v>51</v>
      </c>
      <c r="Y16" s="99" t="s">
        <v>51</v>
      </c>
      <c r="Z16" s="99" t="s">
        <v>51</v>
      </c>
      <c r="AA16" s="99" t="s">
        <v>51</v>
      </c>
      <c r="AB16" s="99" t="s">
        <v>51</v>
      </c>
      <c r="AC16" s="99" t="s">
        <v>51</v>
      </c>
      <c r="AD16" s="99" t="s">
        <v>51</v>
      </c>
      <c r="AE16" s="100" t="s">
        <v>51</v>
      </c>
      <c r="AF16" s="83">
        <v>2.4</v>
      </c>
      <c r="AG16" s="83">
        <v>2.27</v>
      </c>
      <c r="AH16" s="83">
        <v>1</v>
      </c>
      <c r="AI16" s="83">
        <v>1.1000000000000001</v>
      </c>
      <c r="AJ16" s="83">
        <v>1.2</v>
      </c>
      <c r="AK16" s="83">
        <v>1.5</v>
      </c>
      <c r="AL16" s="83">
        <v>2.1</v>
      </c>
      <c r="AM16" s="83">
        <v>2.5</v>
      </c>
      <c r="AN16" s="83">
        <v>2.4</v>
      </c>
      <c r="AO16" s="84">
        <v>2.7</v>
      </c>
      <c r="AP16" s="108" t="s">
        <v>51</v>
      </c>
      <c r="AQ16" s="108" t="s">
        <v>51</v>
      </c>
      <c r="AR16" s="108" t="s">
        <v>51</v>
      </c>
      <c r="AS16" s="108" t="s">
        <v>51</v>
      </c>
      <c r="AT16" s="108" t="s">
        <v>51</v>
      </c>
      <c r="AU16" s="108" t="s">
        <v>51</v>
      </c>
      <c r="AV16" s="108" t="s">
        <v>51</v>
      </c>
      <c r="AW16" s="108" t="s">
        <v>51</v>
      </c>
      <c r="AX16" s="108" t="s">
        <v>51</v>
      </c>
      <c r="AY16" s="108" t="s">
        <v>51</v>
      </c>
      <c r="AZ16" s="108" t="s">
        <v>51</v>
      </c>
      <c r="BA16" s="108" t="s">
        <v>51</v>
      </c>
      <c r="BB16" s="108" t="s">
        <v>51</v>
      </c>
      <c r="BC16" s="108" t="s">
        <v>51</v>
      </c>
      <c r="BD16" s="109" t="s">
        <v>51</v>
      </c>
      <c r="BE16" s="105" t="s">
        <v>51</v>
      </c>
      <c r="BF16" s="105" t="s">
        <v>51</v>
      </c>
      <c r="BG16" s="105" t="s">
        <v>51</v>
      </c>
      <c r="BH16" s="105" t="s">
        <v>51</v>
      </c>
      <c r="BI16" s="106" t="s">
        <v>51</v>
      </c>
      <c r="BJ16" s="85" t="s">
        <v>51</v>
      </c>
      <c r="BK16" s="85" t="s">
        <v>51</v>
      </c>
      <c r="BL16" s="85" t="s">
        <v>51</v>
      </c>
      <c r="BM16" s="85" t="s">
        <v>51</v>
      </c>
      <c r="BN16" s="85" t="s">
        <v>51</v>
      </c>
      <c r="BO16" s="85" t="s">
        <v>51</v>
      </c>
      <c r="BP16" s="85" t="s">
        <v>51</v>
      </c>
      <c r="BQ16" s="85" t="s">
        <v>51</v>
      </c>
      <c r="BR16" s="85" t="s">
        <v>51</v>
      </c>
      <c r="BS16" s="85" t="s">
        <v>51</v>
      </c>
      <c r="BT16" s="85" t="s">
        <v>51</v>
      </c>
      <c r="BU16" s="85" t="s">
        <v>51</v>
      </c>
      <c r="BV16" s="85" t="s">
        <v>51</v>
      </c>
    </row>
    <row r="17" spans="1:74" x14ac:dyDescent="0.35">
      <c r="A17" s="2" t="s">
        <v>79</v>
      </c>
      <c r="B17" s="29">
        <v>42955</v>
      </c>
      <c r="C17" s="2">
        <v>1</v>
      </c>
      <c r="D17" s="2">
        <v>1</v>
      </c>
      <c r="E17" s="65">
        <f>F17*60</f>
        <v>6.6</v>
      </c>
      <c r="F17" s="127">
        <f>AVERAGE(W17:AE17)</f>
        <v>0.11</v>
      </c>
      <c r="G17" s="8">
        <f>_xlfn.STDEV.P(W17:AE17)</f>
        <v>0</v>
      </c>
      <c r="H17" s="16">
        <f t="shared" si="3"/>
        <v>2.9970000000000003</v>
      </c>
      <c r="I17" s="10">
        <f t="shared" si="4"/>
        <v>0.18660385848100786</v>
      </c>
      <c r="J17" s="10">
        <f t="shared" si="5"/>
        <v>3.28</v>
      </c>
      <c r="K17" s="10">
        <f t="shared" si="6"/>
        <v>1.648993160867134</v>
      </c>
      <c r="L17" s="117">
        <f t="shared" si="7"/>
        <v>1.5067172265606104</v>
      </c>
      <c r="M17" s="116" t="s">
        <v>51</v>
      </c>
      <c r="N17" s="118" t="s">
        <v>51</v>
      </c>
      <c r="O17" s="132">
        <f>(AVERAGE(BJ17:BS17))/$G$3</f>
        <v>0.53666666666666651</v>
      </c>
      <c r="P17" s="54">
        <f>(_xlfn.STDEV.P(BJ17:BS17))/$G$3</f>
        <v>0.16689983689493415</v>
      </c>
      <c r="Q17" s="13">
        <f>F17*L17*2*PI()</f>
        <v>1.0413681894000002</v>
      </c>
      <c r="R17" s="70">
        <f>AVERAGE(BE17:BI17)</f>
        <v>79.25</v>
      </c>
      <c r="S17" s="71">
        <f>_xlfn.STDEV.P(BE17:BI17)</f>
        <v>6.8328251843582244</v>
      </c>
      <c r="T17" s="123" t="s">
        <v>51</v>
      </c>
      <c r="U17" s="155"/>
      <c r="W17" s="5">
        <v>0.11</v>
      </c>
      <c r="X17" s="6">
        <v>0.11</v>
      </c>
      <c r="Y17" s="101" t="s">
        <v>51</v>
      </c>
      <c r="Z17" s="101" t="s">
        <v>51</v>
      </c>
      <c r="AA17" s="101" t="s">
        <v>51</v>
      </c>
      <c r="AB17" s="101" t="s">
        <v>51</v>
      </c>
      <c r="AC17" s="101" t="s">
        <v>51</v>
      </c>
      <c r="AD17" s="101" t="s">
        <v>51</v>
      </c>
      <c r="AE17" s="102" t="s">
        <v>51</v>
      </c>
      <c r="AF17" s="9">
        <v>2.78</v>
      </c>
      <c r="AG17" s="9">
        <v>2.84</v>
      </c>
      <c r="AH17" s="9">
        <v>2.88</v>
      </c>
      <c r="AI17" s="9">
        <v>2.71</v>
      </c>
      <c r="AJ17" s="34">
        <v>3.02</v>
      </c>
      <c r="AK17" s="34">
        <v>2.95</v>
      </c>
      <c r="AL17" s="9">
        <v>3.1</v>
      </c>
      <c r="AM17" s="9">
        <v>3.19</v>
      </c>
      <c r="AN17" s="9">
        <v>3.22</v>
      </c>
      <c r="AO17" s="34">
        <v>3.28</v>
      </c>
      <c r="AP17" s="111" t="s">
        <v>51</v>
      </c>
      <c r="AQ17" s="108" t="s">
        <v>51</v>
      </c>
      <c r="AR17" s="108" t="s">
        <v>51</v>
      </c>
      <c r="AS17" s="108" t="s">
        <v>51</v>
      </c>
      <c r="AT17" s="108" t="s">
        <v>51</v>
      </c>
      <c r="AU17" s="108" t="s">
        <v>51</v>
      </c>
      <c r="AV17" s="108" t="s">
        <v>51</v>
      </c>
      <c r="AW17" s="108" t="s">
        <v>51</v>
      </c>
      <c r="AX17" s="108" t="s">
        <v>51</v>
      </c>
      <c r="AY17" s="108" t="s">
        <v>51</v>
      </c>
      <c r="AZ17" s="108" t="s">
        <v>51</v>
      </c>
      <c r="BA17" s="108" t="s">
        <v>51</v>
      </c>
      <c r="BB17" s="108" t="s">
        <v>51</v>
      </c>
      <c r="BC17" s="108" t="s">
        <v>51</v>
      </c>
      <c r="BD17" s="109" t="s">
        <v>51</v>
      </c>
      <c r="BE17" s="107">
        <v>70</v>
      </c>
      <c r="BF17" s="107">
        <v>83</v>
      </c>
      <c r="BG17" s="107">
        <v>76</v>
      </c>
      <c r="BH17" s="107">
        <v>88</v>
      </c>
      <c r="BI17" s="38" t="s">
        <v>51</v>
      </c>
      <c r="BJ17" s="113">
        <v>1.66E-2</v>
      </c>
      <c r="BK17" s="113">
        <v>1.2E-2</v>
      </c>
      <c r="BL17" s="113">
        <v>7.6E-3</v>
      </c>
      <c r="BM17" s="113">
        <v>2.06E-2</v>
      </c>
      <c r="BN17" s="113">
        <v>2.2700000000000001E-2</v>
      </c>
      <c r="BO17" s="113">
        <v>1.9199999999999998E-2</v>
      </c>
      <c r="BP17" s="113">
        <v>1.35E-2</v>
      </c>
      <c r="BQ17" s="113">
        <v>1.0200000000000001E-2</v>
      </c>
      <c r="BR17" s="113">
        <v>2.29E-2</v>
      </c>
      <c r="BS17" s="113">
        <v>1.5699999999999999E-2</v>
      </c>
      <c r="BT17" s="113">
        <v>1.41E-2</v>
      </c>
      <c r="BU17" s="113">
        <v>1.55E-2</v>
      </c>
      <c r="BV17" s="113">
        <v>1.6500000000000001E-2</v>
      </c>
    </row>
    <row r="18" spans="1:74" x14ac:dyDescent="0.35">
      <c r="A18" s="2" t="s">
        <v>79</v>
      </c>
      <c r="B18" s="29">
        <v>42955</v>
      </c>
      <c r="C18" s="2">
        <v>1</v>
      </c>
      <c r="D18" s="2">
        <v>2</v>
      </c>
      <c r="E18" s="65">
        <f>F18*60</f>
        <v>15</v>
      </c>
      <c r="F18" s="127">
        <f>AVERAGE(W18:AE18)</f>
        <v>0.25</v>
      </c>
      <c r="G18" s="8">
        <f>_xlfn.STDEV.P(W18:AE18)</f>
        <v>0</v>
      </c>
      <c r="H18" s="16">
        <f t="shared" si="3"/>
        <v>8.1980000000000004</v>
      </c>
      <c r="I18" s="10">
        <f t="shared" si="4"/>
        <v>0.21278157814998927</v>
      </c>
      <c r="J18" s="10">
        <f t="shared" si="5"/>
        <v>8.49</v>
      </c>
      <c r="K18" s="10">
        <f t="shared" si="6"/>
        <v>4.2682780291957219</v>
      </c>
      <c r="L18" s="11">
        <f t="shared" si="7"/>
        <v>4.1214774185331606</v>
      </c>
      <c r="M18" s="116" t="s">
        <v>51</v>
      </c>
      <c r="N18" s="118" t="s">
        <v>51</v>
      </c>
      <c r="O18" s="132">
        <f>(AVERAGE(BJ18:BS18))/$G$3</f>
        <v>2.3650000000000002</v>
      </c>
      <c r="P18" s="54">
        <f>(_xlfn.STDEV.P(BJ18:BS18))/$G$3</f>
        <v>0.28350680963798686</v>
      </c>
      <c r="Q18" s="13">
        <f>F18*L18*2*PI()</f>
        <v>6.4740015900000012</v>
      </c>
      <c r="R18" s="70">
        <f>AVERAGE(BE18:BI18)</f>
        <v>176.4</v>
      </c>
      <c r="S18" s="71">
        <f>_xlfn.STDEV.P(BE18:BI18)</f>
        <v>30.656810010175555</v>
      </c>
      <c r="T18" s="123" t="s">
        <v>51</v>
      </c>
      <c r="U18" s="155"/>
      <c r="W18" s="5">
        <v>0.25</v>
      </c>
      <c r="X18" s="6">
        <v>0.25</v>
      </c>
      <c r="Y18" s="101" t="s">
        <v>51</v>
      </c>
      <c r="Z18" s="101" t="s">
        <v>51</v>
      </c>
      <c r="AA18" s="101" t="s">
        <v>51</v>
      </c>
      <c r="AB18" s="101" t="s">
        <v>51</v>
      </c>
      <c r="AC18" s="101" t="s">
        <v>51</v>
      </c>
      <c r="AD18" s="101" t="s">
        <v>51</v>
      </c>
      <c r="AE18" s="102" t="s">
        <v>51</v>
      </c>
      <c r="AF18" s="9">
        <v>8.49</v>
      </c>
      <c r="AG18" s="9">
        <v>8.4499999999999993</v>
      </c>
      <c r="AH18" s="9">
        <v>7.91</v>
      </c>
      <c r="AI18" s="9">
        <v>7.94</v>
      </c>
      <c r="AJ18" s="34">
        <v>8.2100000000000009</v>
      </c>
      <c r="AK18" s="9">
        <v>8.0299999999999994</v>
      </c>
      <c r="AL18" s="9">
        <v>8.49</v>
      </c>
      <c r="AM18" s="9">
        <v>8.27</v>
      </c>
      <c r="AN18" s="9">
        <v>8.18</v>
      </c>
      <c r="AO18" s="34">
        <v>8.01</v>
      </c>
      <c r="AP18" s="120" t="s">
        <v>51</v>
      </c>
      <c r="AQ18" s="110" t="s">
        <v>51</v>
      </c>
      <c r="AR18" s="110" t="s">
        <v>51</v>
      </c>
      <c r="AS18" s="110" t="s">
        <v>51</v>
      </c>
      <c r="AT18" s="110" t="s">
        <v>51</v>
      </c>
      <c r="AU18" s="110" t="s">
        <v>51</v>
      </c>
      <c r="AV18" s="110" t="s">
        <v>51</v>
      </c>
      <c r="AW18" s="110" t="s">
        <v>51</v>
      </c>
      <c r="AX18" s="110" t="s">
        <v>51</v>
      </c>
      <c r="AY18" s="110" t="s">
        <v>51</v>
      </c>
      <c r="AZ18" s="110" t="s">
        <v>51</v>
      </c>
      <c r="BA18" s="110" t="s">
        <v>51</v>
      </c>
      <c r="BB18" s="110" t="s">
        <v>51</v>
      </c>
      <c r="BC18" s="110" t="s">
        <v>51</v>
      </c>
      <c r="BD18" s="39" t="s">
        <v>51</v>
      </c>
      <c r="BE18" s="107">
        <v>117</v>
      </c>
      <c r="BF18" s="107">
        <v>193</v>
      </c>
      <c r="BG18" s="107">
        <v>204</v>
      </c>
      <c r="BH18" s="107">
        <v>187</v>
      </c>
      <c r="BI18" s="38">
        <v>181</v>
      </c>
      <c r="BJ18" s="113">
        <v>5.8200000000000002E-2</v>
      </c>
      <c r="BK18" s="113">
        <v>7.7299999999999994E-2</v>
      </c>
      <c r="BL18" s="113">
        <v>8.0399999999999999E-2</v>
      </c>
      <c r="BM18" s="113">
        <v>7.6899999999999996E-2</v>
      </c>
      <c r="BN18" s="113">
        <v>5.9700000000000003E-2</v>
      </c>
      <c r="BO18" s="113">
        <v>6.0100000000000001E-2</v>
      </c>
      <c r="BP18" s="113">
        <v>7.2400000000000006E-2</v>
      </c>
      <c r="BQ18" s="113">
        <v>6.6500000000000004E-2</v>
      </c>
      <c r="BR18" s="113">
        <v>7.9000000000000001E-2</v>
      </c>
      <c r="BS18" s="113">
        <v>7.9000000000000001E-2</v>
      </c>
      <c r="BT18" s="113">
        <v>7.1999999999999995E-2</v>
      </c>
      <c r="BU18" s="113">
        <v>6.1699999999999998E-2</v>
      </c>
      <c r="BV18" s="113">
        <v>6.3600000000000004E-2</v>
      </c>
    </row>
    <row r="19" spans="1:74" x14ac:dyDescent="0.35">
      <c r="A19" s="2" t="s">
        <v>79</v>
      </c>
      <c r="B19" s="29">
        <v>42955</v>
      </c>
      <c r="C19" s="2">
        <v>1</v>
      </c>
      <c r="D19" s="2">
        <v>3</v>
      </c>
      <c r="E19" s="65">
        <f>F19*60</f>
        <v>19.8</v>
      </c>
      <c r="F19" s="127">
        <f>AVERAGE(W19:AE19)</f>
        <v>0.33</v>
      </c>
      <c r="G19" s="8">
        <f>_xlfn.STDEV.P(W19:AE19)</f>
        <v>0</v>
      </c>
      <c r="H19" s="16">
        <f t="shared" si="3"/>
        <v>17.745999999999999</v>
      </c>
      <c r="I19" s="10">
        <f t="shared" si="4"/>
        <v>2.0550338196730658</v>
      </c>
      <c r="J19" s="10">
        <f t="shared" si="5"/>
        <v>19.61</v>
      </c>
      <c r="K19" s="10">
        <f t="shared" si="6"/>
        <v>9.8587670379891765</v>
      </c>
      <c r="L19" s="11">
        <f t="shared" si="7"/>
        <v>8.9216562904720007</v>
      </c>
      <c r="M19" s="116" t="s">
        <v>51</v>
      </c>
      <c r="N19" s="118" t="s">
        <v>51</v>
      </c>
      <c r="O19" s="132">
        <f>(AVERAGE(BJ19:BS19))/$G$3</f>
        <v>4.5533333333333337</v>
      </c>
      <c r="P19" s="54">
        <f>(_xlfn.STDEV.P(BJ19:BS19))/$G$3</f>
        <v>0.22070593809662459</v>
      </c>
      <c r="Q19" s="13">
        <f>F19*L19*2*PI()</f>
        <v>18.498618507600003</v>
      </c>
      <c r="R19" s="70">
        <f>AVERAGE(BE19:BI19)</f>
        <v>299.8</v>
      </c>
      <c r="S19" s="71">
        <f>_xlfn.STDEV.P(BE19:BI19)</f>
        <v>6.209669878504009</v>
      </c>
      <c r="T19" s="123" t="s">
        <v>51</v>
      </c>
      <c r="U19" s="155"/>
      <c r="W19" s="5">
        <v>0.33</v>
      </c>
      <c r="X19" s="6">
        <v>0.33</v>
      </c>
      <c r="Y19" s="101" t="s">
        <v>51</v>
      </c>
      <c r="Z19" s="101" t="s">
        <v>51</v>
      </c>
      <c r="AA19" s="101" t="s">
        <v>51</v>
      </c>
      <c r="AB19" s="101" t="s">
        <v>51</v>
      </c>
      <c r="AC19" s="101" t="s">
        <v>51</v>
      </c>
      <c r="AD19" s="101" t="s">
        <v>51</v>
      </c>
      <c r="AE19" s="102" t="s">
        <v>51</v>
      </c>
      <c r="AF19" s="16">
        <v>13.66</v>
      </c>
      <c r="AG19" s="16">
        <v>14.03</v>
      </c>
      <c r="AH19" s="16">
        <v>19.61</v>
      </c>
      <c r="AI19" s="16">
        <v>18.96</v>
      </c>
      <c r="AJ19" s="32">
        <v>19.25</v>
      </c>
      <c r="AK19" s="32">
        <v>19.18</v>
      </c>
      <c r="AL19" s="16">
        <v>18.54</v>
      </c>
      <c r="AM19" s="16">
        <v>18.91</v>
      </c>
      <c r="AN19" s="16">
        <v>17.18</v>
      </c>
      <c r="AO19" s="10">
        <v>18.14</v>
      </c>
      <c r="AP19" s="120" t="s">
        <v>51</v>
      </c>
      <c r="AQ19" s="110" t="s">
        <v>51</v>
      </c>
      <c r="AR19" s="110" t="s">
        <v>51</v>
      </c>
      <c r="AS19" s="110" t="s">
        <v>51</v>
      </c>
      <c r="AT19" s="110" t="s">
        <v>51</v>
      </c>
      <c r="AU19" s="110" t="s">
        <v>51</v>
      </c>
      <c r="AV19" s="110" t="s">
        <v>51</v>
      </c>
      <c r="AW19" s="110" t="s">
        <v>51</v>
      </c>
      <c r="AX19" s="110" t="s">
        <v>51</v>
      </c>
      <c r="AY19" s="110" t="s">
        <v>51</v>
      </c>
      <c r="AZ19" s="110" t="s">
        <v>51</v>
      </c>
      <c r="BA19" s="110" t="s">
        <v>51</v>
      </c>
      <c r="BB19" s="110" t="s">
        <v>51</v>
      </c>
      <c r="BC19" s="110" t="s">
        <v>51</v>
      </c>
      <c r="BD19" s="39" t="s">
        <v>51</v>
      </c>
      <c r="BE19" s="107">
        <v>303</v>
      </c>
      <c r="BF19" s="107">
        <v>296</v>
      </c>
      <c r="BG19" s="107">
        <v>290</v>
      </c>
      <c r="BH19" s="107">
        <v>302</v>
      </c>
      <c r="BI19" s="38">
        <v>308</v>
      </c>
      <c r="BJ19" s="112">
        <v>0.13100000000000001</v>
      </c>
      <c r="BK19" s="112">
        <v>0.13600000000000001</v>
      </c>
      <c r="BL19" s="112">
        <v>0.15</v>
      </c>
      <c r="BM19" s="112">
        <v>0.14000000000000001</v>
      </c>
      <c r="BN19" s="112">
        <v>0.13300000000000001</v>
      </c>
      <c r="BO19" s="112">
        <v>0.127</v>
      </c>
      <c r="BP19" s="112">
        <v>0.13700000000000001</v>
      </c>
      <c r="BQ19" s="112">
        <v>0.14299999999999999</v>
      </c>
      <c r="BR19" s="112">
        <v>0.129</v>
      </c>
      <c r="BS19" s="112">
        <v>0.14000000000000001</v>
      </c>
      <c r="BT19" s="112">
        <v>0.129</v>
      </c>
      <c r="BU19" s="112">
        <v>0.129</v>
      </c>
      <c r="BV19" s="112">
        <v>0.13700000000000001</v>
      </c>
    </row>
    <row r="20" spans="1:74" x14ac:dyDescent="0.35">
      <c r="A20" s="2" t="s">
        <v>79</v>
      </c>
      <c r="B20" s="29">
        <v>42955</v>
      </c>
      <c r="C20" s="2">
        <v>1</v>
      </c>
      <c r="D20" s="2">
        <v>4</v>
      </c>
      <c r="E20" s="65">
        <f>F20*60</f>
        <v>21.6</v>
      </c>
      <c r="F20" s="127">
        <f>AVERAGE(W20:AE20)</f>
        <v>0.36000000000000004</v>
      </c>
      <c r="G20" s="8">
        <f>_xlfn.STDEV.P(W20:AE20)</f>
        <v>8.1649658092772682E-3</v>
      </c>
      <c r="H20" s="16">
        <f t="shared" si="3"/>
        <v>18.543999999999997</v>
      </c>
      <c r="I20" s="10">
        <f t="shared" si="4"/>
        <v>0.40998048734055631</v>
      </c>
      <c r="J20" s="10">
        <f t="shared" si="5"/>
        <v>19.16</v>
      </c>
      <c r="K20" s="10">
        <f t="shared" si="6"/>
        <v>9.632533220187284</v>
      </c>
      <c r="L20" s="11">
        <f t="shared" si="7"/>
        <v>9.3228442607073561</v>
      </c>
      <c r="M20" s="116" t="s">
        <v>51</v>
      </c>
      <c r="N20" s="118" t="s">
        <v>51</v>
      </c>
      <c r="O20" s="132">
        <f>(AVERAGE(BJ20:BS20))/$G$3</f>
        <v>5.5100000000000007</v>
      </c>
      <c r="P20" s="54">
        <f>(_xlfn.STDEV.P(BJ20:BS20))/$G$3</f>
        <v>0.28559878617855966</v>
      </c>
      <c r="Q20" s="13">
        <f>F20*L20*2*PI()</f>
        <v>21.087776908799999</v>
      </c>
      <c r="R20" s="70">
        <f>AVERAGE(BE20:BI20)</f>
        <v>403</v>
      </c>
      <c r="S20" s="71">
        <f>_xlfn.STDEV.P(BE20:BI20)</f>
        <v>6.0991802727907629</v>
      </c>
      <c r="T20" s="123" t="s">
        <v>51</v>
      </c>
      <c r="U20" s="155"/>
      <c r="W20" s="5">
        <v>0.35</v>
      </c>
      <c r="X20" s="6">
        <v>0.36</v>
      </c>
      <c r="Y20" s="5">
        <v>0.37</v>
      </c>
      <c r="Z20" s="101" t="s">
        <v>51</v>
      </c>
      <c r="AA20" s="101" t="s">
        <v>51</v>
      </c>
      <c r="AB20" s="101" t="s">
        <v>51</v>
      </c>
      <c r="AC20" s="101" t="s">
        <v>51</v>
      </c>
      <c r="AD20" s="101" t="s">
        <v>51</v>
      </c>
      <c r="AE20" s="102" t="s">
        <v>51</v>
      </c>
      <c r="AF20" s="16">
        <v>18.690000000000001</v>
      </c>
      <c r="AG20" s="16">
        <v>18.97</v>
      </c>
      <c r="AH20" s="16">
        <v>19.16</v>
      </c>
      <c r="AI20" s="16">
        <v>18.34</v>
      </c>
      <c r="AJ20" s="32">
        <v>18.36</v>
      </c>
      <c r="AK20" s="32">
        <v>18.96</v>
      </c>
      <c r="AL20" s="16">
        <v>18.25</v>
      </c>
      <c r="AM20" s="16">
        <v>18.73</v>
      </c>
      <c r="AN20" s="16">
        <v>17.75</v>
      </c>
      <c r="AO20" s="10">
        <v>18.23</v>
      </c>
      <c r="AP20" s="120" t="s">
        <v>51</v>
      </c>
      <c r="AQ20" s="110" t="s">
        <v>51</v>
      </c>
      <c r="AR20" s="110" t="s">
        <v>51</v>
      </c>
      <c r="AS20" s="110" t="s">
        <v>51</v>
      </c>
      <c r="AT20" s="110" t="s">
        <v>51</v>
      </c>
      <c r="AU20" s="110" t="s">
        <v>51</v>
      </c>
      <c r="AV20" s="110" t="s">
        <v>51</v>
      </c>
      <c r="AW20" s="110" t="s">
        <v>51</v>
      </c>
      <c r="AX20" s="110" t="s">
        <v>51</v>
      </c>
      <c r="AY20" s="110" t="s">
        <v>51</v>
      </c>
      <c r="AZ20" s="110" t="s">
        <v>51</v>
      </c>
      <c r="BA20" s="110" t="s">
        <v>51</v>
      </c>
      <c r="BB20" s="110" t="s">
        <v>51</v>
      </c>
      <c r="BC20" s="110" t="s">
        <v>51</v>
      </c>
      <c r="BD20" s="39" t="s">
        <v>51</v>
      </c>
      <c r="BE20" s="107">
        <v>407</v>
      </c>
      <c r="BF20" s="107">
        <v>407</v>
      </c>
      <c r="BG20" s="107">
        <v>406</v>
      </c>
      <c r="BH20" s="107">
        <v>391</v>
      </c>
      <c r="BI20" s="38">
        <v>404</v>
      </c>
      <c r="BJ20" s="112">
        <v>0.17199999999999999</v>
      </c>
      <c r="BK20" s="112">
        <v>0.182</v>
      </c>
      <c r="BL20" s="112">
        <v>0.16400000000000001</v>
      </c>
      <c r="BM20" s="112">
        <v>0.17</v>
      </c>
      <c r="BN20" s="112">
        <v>0.16</v>
      </c>
      <c r="BO20" s="112">
        <v>0.16300000000000001</v>
      </c>
      <c r="BP20" s="112">
        <v>0.155</v>
      </c>
      <c r="BQ20" s="112">
        <v>0.17299999999999999</v>
      </c>
      <c r="BR20" s="112">
        <v>0.152</v>
      </c>
      <c r="BS20" s="112">
        <v>0.16200000000000001</v>
      </c>
      <c r="BT20" s="112">
        <v>0.159</v>
      </c>
      <c r="BU20" s="112">
        <v>0.161</v>
      </c>
      <c r="BV20" s="112" t="s">
        <v>51</v>
      </c>
    </row>
    <row r="21" spans="1:74" x14ac:dyDescent="0.35">
      <c r="A21" s="2" t="s">
        <v>79</v>
      </c>
      <c r="B21" s="29">
        <v>42955</v>
      </c>
      <c r="C21" s="2">
        <v>1</v>
      </c>
      <c r="D21" s="2">
        <v>5</v>
      </c>
      <c r="E21" s="65" t="s">
        <v>51</v>
      </c>
      <c r="F21" s="127" t="s">
        <v>51</v>
      </c>
      <c r="G21" s="8" t="s">
        <v>51</v>
      </c>
      <c r="H21" s="181" t="s">
        <v>84</v>
      </c>
      <c r="I21" s="182"/>
      <c r="J21" s="182"/>
      <c r="K21" s="182"/>
      <c r="L21" s="183"/>
      <c r="M21" s="116" t="s">
        <v>51</v>
      </c>
      <c r="N21" s="118" t="s">
        <v>51</v>
      </c>
      <c r="O21" s="134" t="s">
        <v>51</v>
      </c>
      <c r="P21" s="135" t="s">
        <v>51</v>
      </c>
      <c r="Q21" s="136" t="s">
        <v>51</v>
      </c>
      <c r="R21" s="137" t="s">
        <v>51</v>
      </c>
      <c r="S21" s="123" t="s">
        <v>51</v>
      </c>
      <c r="T21" s="123" t="s">
        <v>51</v>
      </c>
      <c r="U21" s="155"/>
      <c r="W21" s="101" t="s">
        <v>51</v>
      </c>
      <c r="X21" s="101" t="s">
        <v>51</v>
      </c>
      <c r="Y21" s="101" t="s">
        <v>51</v>
      </c>
      <c r="Z21" s="101" t="s">
        <v>51</v>
      </c>
      <c r="AA21" s="101" t="s">
        <v>51</v>
      </c>
      <c r="AB21" s="121" t="s">
        <v>51</v>
      </c>
      <c r="AC21" s="101" t="s">
        <v>51</v>
      </c>
      <c r="AD21" s="101" t="s">
        <v>51</v>
      </c>
      <c r="AE21" s="102" t="s">
        <v>51</v>
      </c>
      <c r="AF21" s="9" t="s">
        <v>84</v>
      </c>
      <c r="AG21" s="9"/>
      <c r="AH21" s="9"/>
      <c r="AI21" s="9"/>
      <c r="AJ21" s="34"/>
      <c r="AK21" s="34"/>
      <c r="AL21" s="9"/>
      <c r="AM21" s="9"/>
      <c r="AN21" s="9"/>
      <c r="AO21" s="58"/>
      <c r="AP21" s="120" t="s">
        <v>51</v>
      </c>
      <c r="AQ21" s="110" t="s">
        <v>51</v>
      </c>
      <c r="AR21" s="110" t="s">
        <v>51</v>
      </c>
      <c r="AS21" s="110" t="s">
        <v>51</v>
      </c>
      <c r="AT21" s="110" t="s">
        <v>51</v>
      </c>
      <c r="AU21" s="110" t="s">
        <v>51</v>
      </c>
      <c r="AV21" s="110" t="s">
        <v>51</v>
      </c>
      <c r="AW21" s="110" t="s">
        <v>51</v>
      </c>
      <c r="AX21" s="110" t="s">
        <v>51</v>
      </c>
      <c r="AY21" s="110" t="s">
        <v>51</v>
      </c>
      <c r="AZ21" s="110" t="s">
        <v>51</v>
      </c>
      <c r="BA21" s="110" t="s">
        <v>51</v>
      </c>
      <c r="BB21" s="110" t="s">
        <v>51</v>
      </c>
      <c r="BC21" s="110" t="s">
        <v>51</v>
      </c>
      <c r="BD21" s="39" t="s">
        <v>51</v>
      </c>
      <c r="BE21" s="107"/>
      <c r="BF21" s="107"/>
      <c r="BG21" s="107"/>
      <c r="BH21" s="107"/>
      <c r="BI21" s="38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37" t="s">
        <v>51</v>
      </c>
      <c r="BU21" s="37" t="s">
        <v>51</v>
      </c>
      <c r="BV21" s="37" t="s">
        <v>51</v>
      </c>
    </row>
    <row r="22" spans="1:74" s="76" customFormat="1" x14ac:dyDescent="0.35">
      <c r="A22" s="74" t="s">
        <v>53</v>
      </c>
      <c r="B22" s="75">
        <v>42955</v>
      </c>
      <c r="C22" s="89" t="s">
        <v>51</v>
      </c>
      <c r="D22" s="89" t="s">
        <v>51</v>
      </c>
      <c r="E22" s="77" t="s">
        <v>51</v>
      </c>
      <c r="F22" s="130" t="s">
        <v>51</v>
      </c>
      <c r="G22" s="125" t="s">
        <v>51</v>
      </c>
      <c r="H22" s="78" t="e">
        <f>AVERAGE(AF22:AO22)</f>
        <v>#DIV/0!</v>
      </c>
      <c r="I22" s="79" t="e">
        <f>_xlfn.STDEV.P(AF22:AO22)</f>
        <v>#DIV/0!</v>
      </c>
      <c r="J22" s="79">
        <f>MAX(AF22:AO22)</f>
        <v>0</v>
      </c>
      <c r="K22" s="79">
        <f>J22*9.81*$B$5</f>
        <v>0</v>
      </c>
      <c r="L22" s="80" t="e">
        <f>H22*9.81*$B$5</f>
        <v>#DIV/0!</v>
      </c>
      <c r="M22" s="114" t="s">
        <v>51</v>
      </c>
      <c r="N22" s="115" t="s">
        <v>51</v>
      </c>
      <c r="O22" s="138" t="s">
        <v>51</v>
      </c>
      <c r="P22" s="139" t="s">
        <v>51</v>
      </c>
      <c r="Q22" s="86" t="s">
        <v>51</v>
      </c>
      <c r="R22" s="140" t="s">
        <v>51</v>
      </c>
      <c r="S22" s="126" t="s">
        <v>51</v>
      </c>
      <c r="T22" s="126" t="s">
        <v>51</v>
      </c>
      <c r="U22" s="140"/>
      <c r="W22" s="81" t="s">
        <v>51</v>
      </c>
      <c r="X22" s="81" t="s">
        <v>51</v>
      </c>
      <c r="Y22" s="81" t="s">
        <v>51</v>
      </c>
      <c r="Z22" s="81" t="s">
        <v>51</v>
      </c>
      <c r="AA22" s="81" t="s">
        <v>51</v>
      </c>
      <c r="AB22" s="81" t="s">
        <v>51</v>
      </c>
      <c r="AC22" s="81" t="s">
        <v>51</v>
      </c>
      <c r="AD22" s="81" t="s">
        <v>51</v>
      </c>
      <c r="AE22" s="82" t="s">
        <v>51</v>
      </c>
      <c r="AF22" s="83"/>
      <c r="AG22" s="83"/>
      <c r="AH22" s="83"/>
      <c r="AI22" s="83"/>
      <c r="AJ22" s="83"/>
      <c r="AK22" s="83"/>
      <c r="AL22" s="83"/>
      <c r="AM22" s="83"/>
      <c r="AN22" s="83"/>
      <c r="AO22" s="84"/>
      <c r="AP22" s="103" t="s">
        <v>51</v>
      </c>
      <c r="AQ22" s="103" t="s">
        <v>51</v>
      </c>
      <c r="AR22" s="103" t="s">
        <v>51</v>
      </c>
      <c r="AS22" s="103" t="s">
        <v>51</v>
      </c>
      <c r="AT22" s="103" t="s">
        <v>51</v>
      </c>
      <c r="AU22" s="103" t="s">
        <v>51</v>
      </c>
      <c r="AV22" s="103" t="s">
        <v>51</v>
      </c>
      <c r="AW22" s="103" t="s">
        <v>51</v>
      </c>
      <c r="AX22" s="103" t="s">
        <v>51</v>
      </c>
      <c r="AY22" s="103" t="s">
        <v>51</v>
      </c>
      <c r="AZ22" s="103" t="s">
        <v>51</v>
      </c>
      <c r="BA22" s="103" t="s">
        <v>51</v>
      </c>
      <c r="BB22" s="103" t="s">
        <v>51</v>
      </c>
      <c r="BC22" s="103" t="s">
        <v>51</v>
      </c>
      <c r="BD22" s="104" t="s">
        <v>51</v>
      </c>
      <c r="BE22" s="105" t="s">
        <v>51</v>
      </c>
      <c r="BF22" s="105" t="s">
        <v>51</v>
      </c>
      <c r="BG22" s="105" t="s">
        <v>51</v>
      </c>
      <c r="BH22" s="105" t="s">
        <v>51</v>
      </c>
      <c r="BI22" s="106" t="s">
        <v>51</v>
      </c>
      <c r="BJ22" s="122" t="s">
        <v>51</v>
      </c>
      <c r="BK22" s="122" t="s">
        <v>51</v>
      </c>
      <c r="BL22" s="122" t="s">
        <v>51</v>
      </c>
      <c r="BM22" s="122" t="s">
        <v>51</v>
      </c>
      <c r="BN22" s="122" t="s">
        <v>51</v>
      </c>
      <c r="BO22" s="122" t="s">
        <v>51</v>
      </c>
      <c r="BP22" s="122" t="s">
        <v>51</v>
      </c>
      <c r="BQ22" s="122" t="s">
        <v>51</v>
      </c>
      <c r="BR22" s="122" t="s">
        <v>51</v>
      </c>
      <c r="BS22" s="122" t="s">
        <v>51</v>
      </c>
      <c r="BT22" s="85" t="s">
        <v>51</v>
      </c>
      <c r="BU22" s="85" t="s">
        <v>51</v>
      </c>
      <c r="BV22" s="85" t="s">
        <v>51</v>
      </c>
    </row>
    <row r="23" spans="1:74" x14ac:dyDescent="0.35">
      <c r="A23" s="2" t="s">
        <v>85</v>
      </c>
      <c r="B23" s="29">
        <v>42955</v>
      </c>
      <c r="C23" s="2">
        <v>1</v>
      </c>
      <c r="D23" s="2">
        <v>1</v>
      </c>
      <c r="E23" s="65">
        <f>F23*60</f>
        <v>49.6</v>
      </c>
      <c r="F23" s="127">
        <f>AVERAGE(W23:AE23)</f>
        <v>0.82666666666666666</v>
      </c>
      <c r="G23" s="8">
        <f>_xlfn.STDEV.P(W23:AE23)</f>
        <v>1.699673171197592E-2</v>
      </c>
      <c r="H23" s="16">
        <f>AVERAGE(AF23:AO23)</f>
        <v>1.6440000000000001</v>
      </c>
      <c r="I23" s="10">
        <f>_xlfn.STDEV.P(AF23:AO23)</f>
        <v>9.5205041883295233E-2</v>
      </c>
      <c r="J23" s="10">
        <f>MAX(AF23:AO23)</f>
        <v>1.8</v>
      </c>
      <c r="K23" s="10">
        <f>J23*9.81*$B$5</f>
        <v>0.90493527120757367</v>
      </c>
      <c r="L23" s="11">
        <f>H23*9.81*$B$5</f>
        <v>0.82650754770291734</v>
      </c>
      <c r="M23" s="116">
        <f>AVERAGE(AP23:BD23)</f>
        <v>12.200000000000001</v>
      </c>
      <c r="N23" s="118">
        <f>_xlfn.STDEV.P(AP23:BD23)</f>
        <v>1.7763568394002505E-15</v>
      </c>
      <c r="O23" s="132">
        <f>(AVERAGE(BJ23:BS23))/$G$3</f>
        <v>0</v>
      </c>
      <c r="P23" s="54">
        <f>(_xlfn.STDEV.P(BJ23:BS23))/$G$3</f>
        <v>0</v>
      </c>
      <c r="Q23" s="13">
        <f>F23*L23*2*PI()</f>
        <v>4.2929627328000013</v>
      </c>
      <c r="R23" s="70">
        <f>AVERAGE(BE23:BI23)</f>
        <v>65</v>
      </c>
      <c r="S23" s="71">
        <f>_xlfn.STDEV.P(BE23:BI23)</f>
        <v>6.6633324995830723</v>
      </c>
      <c r="T23" s="123">
        <f>M23*O23</f>
        <v>0</v>
      </c>
      <c r="U23" s="155"/>
      <c r="W23" s="5">
        <v>0.81</v>
      </c>
      <c r="X23" s="6">
        <v>0.81</v>
      </c>
      <c r="Y23" s="5">
        <v>0.8</v>
      </c>
      <c r="Z23" s="5">
        <v>0.83</v>
      </c>
      <c r="AA23" s="5">
        <v>0.85</v>
      </c>
      <c r="AB23" s="5">
        <v>0.85</v>
      </c>
      <c r="AC23" s="5">
        <v>0.84</v>
      </c>
      <c r="AD23" s="5">
        <v>0.82</v>
      </c>
      <c r="AE23" s="7">
        <v>0.83</v>
      </c>
      <c r="AF23" s="9">
        <v>1.68</v>
      </c>
      <c r="AG23" s="9">
        <v>1.73</v>
      </c>
      <c r="AH23" s="9">
        <v>1.53</v>
      </c>
      <c r="AI23" s="9">
        <v>1.64</v>
      </c>
      <c r="AJ23" s="34">
        <v>1.57</v>
      </c>
      <c r="AK23" s="34">
        <v>1.62</v>
      </c>
      <c r="AL23" s="9">
        <v>1.8</v>
      </c>
      <c r="AM23" s="9">
        <v>1.56</v>
      </c>
      <c r="AN23" s="9">
        <v>1.78</v>
      </c>
      <c r="AO23" s="58">
        <v>1.53</v>
      </c>
      <c r="AP23" s="12">
        <v>12.2</v>
      </c>
      <c r="AQ23" s="12">
        <v>12.2</v>
      </c>
      <c r="AR23" s="12">
        <v>12.2</v>
      </c>
      <c r="AS23" s="12">
        <v>12.2</v>
      </c>
      <c r="AT23" s="12">
        <v>12.2</v>
      </c>
      <c r="AU23" s="12">
        <v>12.2</v>
      </c>
      <c r="AV23" s="12">
        <v>12.2</v>
      </c>
      <c r="AW23" s="12">
        <v>12.2</v>
      </c>
      <c r="AX23" s="36" t="s">
        <v>51</v>
      </c>
      <c r="AY23" s="36" t="s">
        <v>51</v>
      </c>
      <c r="AZ23" s="36" t="s">
        <v>51</v>
      </c>
      <c r="BA23" s="36" t="s">
        <v>51</v>
      </c>
      <c r="BB23" s="36" t="s">
        <v>51</v>
      </c>
      <c r="BC23" s="36" t="s">
        <v>51</v>
      </c>
      <c r="BD23" s="39" t="s">
        <v>51</v>
      </c>
      <c r="BE23" s="14">
        <v>68</v>
      </c>
      <c r="BF23" s="14">
        <v>57</v>
      </c>
      <c r="BG23" s="14">
        <v>71</v>
      </c>
      <c r="BH23" s="14">
        <v>57</v>
      </c>
      <c r="BI23" s="19">
        <v>72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v>0</v>
      </c>
      <c r="BT23" s="37">
        <v>0</v>
      </c>
      <c r="BU23" s="37">
        <v>0</v>
      </c>
      <c r="BV23" s="37">
        <v>0</v>
      </c>
    </row>
    <row r="24" spans="1:74" x14ac:dyDescent="0.35">
      <c r="A24" s="2" t="s">
        <v>85</v>
      </c>
      <c r="B24" s="29">
        <v>42955</v>
      </c>
      <c r="C24" s="2">
        <v>1</v>
      </c>
      <c r="D24" s="2">
        <v>2</v>
      </c>
      <c r="E24" s="65">
        <f>F24*60</f>
        <v>90.6</v>
      </c>
      <c r="F24" s="127">
        <f>AVERAGE(W24:AE24)</f>
        <v>1.51</v>
      </c>
      <c r="G24" s="8">
        <f>_xlfn.STDEV.P(W24:AE24)</f>
        <v>4.7140452079103209E-3</v>
      </c>
      <c r="H24" s="16">
        <f>AVERAGE(AF24:AO24)</f>
        <v>5.5329999999999995</v>
      </c>
      <c r="I24" s="10">
        <f>_xlfn.STDEV.P(AF24:AO24)</f>
        <v>7.3218850031941896E-2</v>
      </c>
      <c r="J24" s="10">
        <f>MAX(AF24:AO24)</f>
        <v>5.69</v>
      </c>
      <c r="K24" s="10">
        <f>J24*9.81*$B$5</f>
        <v>2.8606009406506079</v>
      </c>
      <c r="L24" s="11">
        <f>H24*9.81*$B$5</f>
        <v>2.7816704753286134</v>
      </c>
      <c r="M24" s="116">
        <f>AVERAGE(AP24:BD24)</f>
        <v>12.400000000000002</v>
      </c>
      <c r="N24" s="118">
        <f>_xlfn.STDEV.P(AP24:BD24)</f>
        <v>1.7763568394002505E-15</v>
      </c>
      <c r="O24" s="132">
        <f>(AVERAGE(BJ24:BS24))/$G$3</f>
        <v>1.173</v>
      </c>
      <c r="P24" s="54">
        <f>(_xlfn.STDEV.P(BJ24:BS24))/$G$3</f>
        <v>9.4274422123217849E-2</v>
      </c>
      <c r="Q24" s="13">
        <f>F24*L24*2*PI()</f>
        <v>26.391404100599999</v>
      </c>
      <c r="R24" s="70">
        <f>AVERAGE(BE24:BI24)</f>
        <v>183</v>
      </c>
      <c r="S24" s="71">
        <f>_xlfn.STDEV.P(BE24:BI24)</f>
        <v>5.8309518948453007</v>
      </c>
      <c r="T24" s="133">
        <f>M24*O24</f>
        <v>14.545200000000003</v>
      </c>
      <c r="U24" s="156"/>
      <c r="W24" s="5">
        <v>1.51</v>
      </c>
      <c r="X24" s="6">
        <v>1.51</v>
      </c>
      <c r="Y24" s="5">
        <v>1.51</v>
      </c>
      <c r="Z24" s="5">
        <v>1.52</v>
      </c>
      <c r="AA24" s="5">
        <v>1.51</v>
      </c>
      <c r="AB24" s="5">
        <v>1.5</v>
      </c>
      <c r="AC24" s="5">
        <v>1.51</v>
      </c>
      <c r="AD24" s="5">
        <v>1.51</v>
      </c>
      <c r="AE24" s="7">
        <v>1.51</v>
      </c>
      <c r="AF24" s="9">
        <v>5.46</v>
      </c>
      <c r="AG24" s="9">
        <v>5.48</v>
      </c>
      <c r="AH24" s="9">
        <v>5.6</v>
      </c>
      <c r="AI24" s="9">
        <v>5.45</v>
      </c>
      <c r="AJ24" s="34">
        <v>5.58</v>
      </c>
      <c r="AK24" s="34">
        <v>5.54</v>
      </c>
      <c r="AL24" s="9">
        <v>5.53</v>
      </c>
      <c r="AM24" s="9">
        <v>5.69</v>
      </c>
      <c r="AN24" s="9">
        <v>5.45</v>
      </c>
      <c r="AO24" s="58">
        <v>5.55</v>
      </c>
      <c r="AP24" s="12">
        <v>12.4</v>
      </c>
      <c r="AQ24" s="12">
        <v>12.4</v>
      </c>
      <c r="AR24" s="12">
        <v>12.4</v>
      </c>
      <c r="AS24" s="12">
        <v>12.4</v>
      </c>
      <c r="AT24" s="12">
        <v>12.4</v>
      </c>
      <c r="AU24" s="12">
        <v>12.4</v>
      </c>
      <c r="AV24" s="12">
        <v>12.4</v>
      </c>
      <c r="AW24" s="12">
        <v>12.4</v>
      </c>
      <c r="AX24" s="36" t="s">
        <v>51</v>
      </c>
      <c r="AY24" s="36" t="s">
        <v>51</v>
      </c>
      <c r="AZ24" s="36" t="s">
        <v>51</v>
      </c>
      <c r="BA24" s="36" t="s">
        <v>51</v>
      </c>
      <c r="BB24" s="36" t="s">
        <v>51</v>
      </c>
      <c r="BC24" s="36" t="s">
        <v>51</v>
      </c>
      <c r="BD24" s="39" t="s">
        <v>51</v>
      </c>
      <c r="BE24" s="14">
        <v>177</v>
      </c>
      <c r="BF24" s="14">
        <v>182</v>
      </c>
      <c r="BG24" s="14">
        <v>187</v>
      </c>
      <c r="BH24" s="14">
        <v>192</v>
      </c>
      <c r="BI24" s="19">
        <v>177</v>
      </c>
      <c r="BJ24" s="113">
        <v>3.3000000000000002E-2</v>
      </c>
      <c r="BK24" s="113">
        <v>3.2199999999999999E-2</v>
      </c>
      <c r="BL24" s="113">
        <v>3.0300000000000001E-2</v>
      </c>
      <c r="BM24" s="113">
        <v>3.4200000000000001E-2</v>
      </c>
      <c r="BN24" s="113">
        <v>3.8699999999999998E-2</v>
      </c>
      <c r="BO24" s="113">
        <v>3.6400000000000002E-2</v>
      </c>
      <c r="BP24" s="113">
        <v>0.04</v>
      </c>
      <c r="BQ24" s="113">
        <v>3.7100000000000001E-2</v>
      </c>
      <c r="BR24" s="113">
        <v>3.56E-2</v>
      </c>
      <c r="BS24" s="113">
        <v>3.44E-2</v>
      </c>
      <c r="BT24" s="113">
        <v>3.4000000000000002E-2</v>
      </c>
      <c r="BU24" s="113">
        <v>3.56E-2</v>
      </c>
      <c r="BV24" s="113">
        <v>3.4200000000000001E-2</v>
      </c>
    </row>
    <row r="25" spans="1:74" x14ac:dyDescent="0.35">
      <c r="A25" s="2" t="s">
        <v>85</v>
      </c>
      <c r="B25" s="29">
        <v>42955</v>
      </c>
      <c r="C25" s="2">
        <v>1</v>
      </c>
      <c r="D25" s="2">
        <v>3</v>
      </c>
      <c r="E25" s="65">
        <f>F25*60</f>
        <v>100.4</v>
      </c>
      <c r="F25" s="127">
        <f>AVERAGE(W25:AE25)</f>
        <v>1.6733333333333333</v>
      </c>
      <c r="G25" s="8">
        <f>_xlfn.STDEV.P(W25:AE25)</f>
        <v>8.1649658092772665E-3</v>
      </c>
      <c r="H25" s="16">
        <f>AVERAGE(AF25:AO25)</f>
        <v>9.74</v>
      </c>
      <c r="I25" s="10">
        <f>_xlfn.STDEV.P(AF25:AO25)</f>
        <v>6.4498061986388341E-2</v>
      </c>
      <c r="J25" s="10">
        <f>MAX(AF25:AO25)</f>
        <v>9.85</v>
      </c>
      <c r="K25" s="10">
        <f>J25*9.81*$B$5</f>
        <v>4.9520069007747773</v>
      </c>
      <c r="L25" s="11">
        <f>H25*9.81*$B$5</f>
        <v>4.896705300867648</v>
      </c>
      <c r="M25" s="116">
        <f>AVERAGE(AP25:BD25)</f>
        <v>12.599999999999998</v>
      </c>
      <c r="N25" s="118">
        <f>_xlfn.STDEV.P(AP25:BD25)</f>
        <v>1.7763568394002505E-15</v>
      </c>
      <c r="O25" s="132">
        <f>(AVERAGE(BJ25:BS25))/$G$3</f>
        <v>2.6160000000000001</v>
      </c>
      <c r="P25" s="54">
        <f>(_xlfn.STDEV.P(BJ25:BS25))/$G$3</f>
        <v>8.1769323234463939E-2</v>
      </c>
      <c r="Q25" s="13">
        <f>F25*L25*2*PI()</f>
        <v>51.483290711999999</v>
      </c>
      <c r="R25" s="70">
        <f>AVERAGE(BE25:BI25)</f>
        <v>290.2</v>
      </c>
      <c r="S25" s="71">
        <f>_xlfn.STDEV.P(BE25:BI25)</f>
        <v>6.2417946137308933</v>
      </c>
      <c r="T25" s="133">
        <f>M25*O25</f>
        <v>32.961599999999997</v>
      </c>
      <c r="U25" s="156"/>
      <c r="W25" s="5">
        <v>1.68</v>
      </c>
      <c r="X25" s="6">
        <v>1.68</v>
      </c>
      <c r="Y25" s="5">
        <v>1.68</v>
      </c>
      <c r="Z25" s="5">
        <v>1.68</v>
      </c>
      <c r="AA25" s="5">
        <v>1.68</v>
      </c>
      <c r="AB25" s="5">
        <v>1.67</v>
      </c>
      <c r="AC25" s="5">
        <v>1.67</v>
      </c>
      <c r="AD25" s="5">
        <v>1.66</v>
      </c>
      <c r="AE25" s="7">
        <v>1.66</v>
      </c>
      <c r="AF25" s="9">
        <v>9.74</v>
      </c>
      <c r="AG25" s="9">
        <v>9.83</v>
      </c>
      <c r="AH25" s="9">
        <v>9.8000000000000007</v>
      </c>
      <c r="AI25" s="9">
        <v>9.7200000000000006</v>
      </c>
      <c r="AJ25" s="34">
        <v>9.66</v>
      </c>
      <c r="AK25" s="34">
        <v>9.85</v>
      </c>
      <c r="AL25" s="9">
        <v>9.68</v>
      </c>
      <c r="AM25" s="9">
        <v>9.7100000000000009</v>
      </c>
      <c r="AN25" s="9">
        <v>9.66</v>
      </c>
      <c r="AO25" s="58">
        <v>9.75</v>
      </c>
      <c r="AP25" s="12">
        <v>12.6</v>
      </c>
      <c r="AQ25" s="12">
        <v>12.6</v>
      </c>
      <c r="AR25" s="12">
        <v>12.6</v>
      </c>
      <c r="AS25" s="12">
        <v>12.6</v>
      </c>
      <c r="AT25" s="12">
        <v>12.6</v>
      </c>
      <c r="AU25" s="12">
        <v>12.6</v>
      </c>
      <c r="AV25" s="12">
        <v>12.6</v>
      </c>
      <c r="AW25" s="12">
        <v>12.6</v>
      </c>
      <c r="AX25" s="36" t="s">
        <v>51</v>
      </c>
      <c r="AY25" s="36" t="s">
        <v>51</v>
      </c>
      <c r="AZ25" s="36" t="s">
        <v>51</v>
      </c>
      <c r="BA25" s="36" t="s">
        <v>51</v>
      </c>
      <c r="BB25" s="36" t="s">
        <v>51</v>
      </c>
      <c r="BC25" s="36" t="s">
        <v>51</v>
      </c>
      <c r="BD25" s="39" t="s">
        <v>51</v>
      </c>
      <c r="BE25" s="14">
        <v>294</v>
      </c>
      <c r="BF25" s="14">
        <v>286</v>
      </c>
      <c r="BG25" s="14">
        <v>299</v>
      </c>
      <c r="BH25" s="14">
        <v>281</v>
      </c>
      <c r="BI25" s="19">
        <v>291</v>
      </c>
      <c r="BJ25" s="113">
        <v>7.9000000000000001E-2</v>
      </c>
      <c r="BK25" s="113">
        <v>7.9200000000000007E-2</v>
      </c>
      <c r="BL25" s="113">
        <v>7.8700000000000006E-2</v>
      </c>
      <c r="BM25" s="113">
        <v>7.3899999999999993E-2</v>
      </c>
      <c r="BN25" s="113">
        <v>7.6999999999999999E-2</v>
      </c>
      <c r="BO25" s="113">
        <v>8.1100000000000005E-2</v>
      </c>
      <c r="BP25" s="113">
        <v>8.0100000000000005E-2</v>
      </c>
      <c r="BQ25" s="113">
        <v>8.1000000000000003E-2</v>
      </c>
      <c r="BR25" s="113">
        <v>8.0399999999999999E-2</v>
      </c>
      <c r="BS25" s="113">
        <v>7.4399999999999994E-2</v>
      </c>
      <c r="BT25" s="113">
        <v>7.9600000000000004E-2</v>
      </c>
      <c r="BU25" s="113">
        <v>7.6399999999999996E-2</v>
      </c>
      <c r="BV25" s="113">
        <v>7.5399999999999995E-2</v>
      </c>
    </row>
    <row r="26" spans="1:74" x14ac:dyDescent="0.35">
      <c r="A26" s="2" t="s">
        <v>85</v>
      </c>
      <c r="B26" s="29">
        <v>42955</v>
      </c>
      <c r="C26" s="2">
        <v>1</v>
      </c>
      <c r="D26" s="2">
        <v>4</v>
      </c>
      <c r="E26" s="65">
        <f>F26*60</f>
        <v>106.6</v>
      </c>
      <c r="F26" s="127">
        <f>AVERAGE(W26:AE26)</f>
        <v>1.7766666666666666</v>
      </c>
      <c r="G26" s="8">
        <f>_xlfn.STDEV.P(W26:AE26)</f>
        <v>4.2163702135578365E-2</v>
      </c>
      <c r="H26" s="16">
        <f>AVERAGE(AF26:AO26)</f>
        <v>14.794</v>
      </c>
      <c r="I26" s="10">
        <f>_xlfn.STDEV.P(AF26:AO26)</f>
        <v>0.21048515387076597</v>
      </c>
      <c r="J26" s="10">
        <f>MAX(AF26:AO26)</f>
        <v>15.14</v>
      </c>
      <c r="K26" s="10">
        <f>J26*9.81*$B$5</f>
        <v>7.6115111144903693</v>
      </c>
      <c r="L26" s="11">
        <f>H26*9.81*$B$5</f>
        <v>7.4375624456915803</v>
      </c>
      <c r="M26" s="116">
        <f>AVERAGE(AP26:BD26)</f>
        <v>12.799999999999999</v>
      </c>
      <c r="N26" s="118">
        <f>_xlfn.STDEV.P(AP26:BD26)</f>
        <v>1.7763568394002505E-15</v>
      </c>
      <c r="O26" s="132">
        <f>(AVERAGE(BJ26:BS26))/$G$3</f>
        <v>3.5533333333333337</v>
      </c>
      <c r="P26" s="54">
        <f>(_xlfn.STDEV.P(BJ26:BS26))/$G$3</f>
        <v>0.1446835627614047</v>
      </c>
      <c r="Q26" s="13">
        <f>F26*L26*2*PI()</f>
        <v>83.026445938800009</v>
      </c>
      <c r="R26" s="70">
        <f>AVERAGE(BE26:BI26)</f>
        <v>385</v>
      </c>
      <c r="S26" s="71">
        <f>_xlfn.STDEV.P(BE26:BI26)</f>
        <v>6.06630035524124</v>
      </c>
      <c r="T26" s="133">
        <f>M26*O26</f>
        <v>45.482666666666667</v>
      </c>
      <c r="U26" s="156"/>
      <c r="W26" s="5">
        <v>1.89</v>
      </c>
      <c r="X26" s="6">
        <v>1.78</v>
      </c>
      <c r="Y26" s="5">
        <v>1.78</v>
      </c>
      <c r="Z26" s="5">
        <v>1.77</v>
      </c>
      <c r="AA26" s="5">
        <v>1.77</v>
      </c>
      <c r="AB26" s="5">
        <v>1.76</v>
      </c>
      <c r="AC26" s="5">
        <v>1.75</v>
      </c>
      <c r="AD26" s="5">
        <v>1.75</v>
      </c>
      <c r="AE26" s="7">
        <v>1.74</v>
      </c>
      <c r="AF26" s="141">
        <v>14.9</v>
      </c>
      <c r="AG26" s="16">
        <v>14.94</v>
      </c>
      <c r="AH26" s="16">
        <v>15.14</v>
      </c>
      <c r="AI26" s="16">
        <v>14.94</v>
      </c>
      <c r="AJ26" s="32">
        <v>14.86</v>
      </c>
      <c r="AK26" s="32">
        <v>14.95</v>
      </c>
      <c r="AL26" s="16">
        <v>14.62</v>
      </c>
      <c r="AM26" s="16">
        <v>14.55</v>
      </c>
      <c r="AN26" s="16">
        <v>14.5</v>
      </c>
      <c r="AO26" s="10">
        <v>14.54</v>
      </c>
      <c r="AP26" s="12">
        <v>12.8</v>
      </c>
      <c r="AQ26" s="12">
        <v>12.8</v>
      </c>
      <c r="AR26" s="12">
        <v>12.8</v>
      </c>
      <c r="AS26" s="12">
        <v>12.8</v>
      </c>
      <c r="AT26" s="12">
        <v>12.8</v>
      </c>
      <c r="AU26" s="12">
        <v>12.8</v>
      </c>
      <c r="AV26" s="12">
        <v>12.8</v>
      </c>
      <c r="AW26" s="12">
        <v>12.8</v>
      </c>
      <c r="AX26" s="36" t="s">
        <v>51</v>
      </c>
      <c r="AY26" s="36" t="s">
        <v>51</v>
      </c>
      <c r="AZ26" s="36" t="s">
        <v>51</v>
      </c>
      <c r="BA26" s="36" t="s">
        <v>51</v>
      </c>
      <c r="BB26" s="36" t="s">
        <v>51</v>
      </c>
      <c r="BC26" s="36" t="s">
        <v>51</v>
      </c>
      <c r="BD26" s="39" t="s">
        <v>51</v>
      </c>
      <c r="BE26" s="14">
        <v>388</v>
      </c>
      <c r="BF26" s="14">
        <v>390</v>
      </c>
      <c r="BG26" s="14">
        <v>390</v>
      </c>
      <c r="BH26" s="14">
        <v>383</v>
      </c>
      <c r="BI26" s="19">
        <v>374</v>
      </c>
      <c r="BJ26" s="113">
        <v>0.114</v>
      </c>
      <c r="BK26" s="113">
        <v>0.11</v>
      </c>
      <c r="BL26" s="113">
        <v>0.1</v>
      </c>
      <c r="BM26" s="113">
        <v>0.106</v>
      </c>
      <c r="BN26" s="142">
        <v>0.11</v>
      </c>
      <c r="BO26" s="113">
        <v>0.105</v>
      </c>
      <c r="BP26" s="113">
        <v>0.10100000000000001</v>
      </c>
      <c r="BQ26" s="113">
        <v>0.111</v>
      </c>
      <c r="BR26" s="113">
        <v>0.106</v>
      </c>
      <c r="BS26" s="113">
        <v>0.10299999999999999</v>
      </c>
      <c r="BT26" s="113">
        <v>0.105</v>
      </c>
      <c r="BU26" s="113">
        <v>0.10199999999999999</v>
      </c>
      <c r="BV26" s="113">
        <v>9.8500000000000004E-2</v>
      </c>
    </row>
    <row r="27" spans="1:74" s="21" customFormat="1" x14ac:dyDescent="0.35">
      <c r="A27" s="20" t="s">
        <v>85</v>
      </c>
      <c r="B27" s="30">
        <v>42955</v>
      </c>
      <c r="C27" s="20">
        <v>1</v>
      </c>
      <c r="D27" s="20">
        <v>5</v>
      </c>
      <c r="E27" s="144">
        <f>F27*60</f>
        <v>120.375</v>
      </c>
      <c r="F27" s="128">
        <f>AVERAGE(W27:AE27)</f>
        <v>2.0062500000000001</v>
      </c>
      <c r="G27" s="66">
        <f>_xlfn.STDEV.P(W27:AE27)</f>
        <v>2.8695600708122455E-2</v>
      </c>
      <c r="H27" s="181" t="s">
        <v>84</v>
      </c>
      <c r="I27" s="182"/>
      <c r="J27" s="182"/>
      <c r="K27" s="182"/>
      <c r="L27" s="183"/>
      <c r="M27" s="145">
        <f>AVERAGE(AP27:BD27)</f>
        <v>13.1</v>
      </c>
      <c r="N27" s="146">
        <f>_xlfn.STDEV.P(AP27:BD27)</f>
        <v>0</v>
      </c>
      <c r="O27" s="147">
        <f>(AVERAGE(BJ27:BS27))/$G$3</f>
        <v>6.1619047619047622</v>
      </c>
      <c r="P27" s="148">
        <f>(_xlfn.STDEV.P(BJ27:BS27))/$G$3</f>
        <v>0.20963200669576337</v>
      </c>
      <c r="Q27" s="26">
        <f>F27*L27*2*PI()</f>
        <v>0</v>
      </c>
      <c r="R27" s="72">
        <f>AVERAGE(BE27:BI27)</f>
        <v>564</v>
      </c>
      <c r="S27" s="73">
        <f>_xlfn.STDEV.P(BE27:BI27)</f>
        <v>4</v>
      </c>
      <c r="T27" s="149">
        <f>M27*O27</f>
        <v>80.720952380952383</v>
      </c>
      <c r="U27" s="157"/>
      <c r="W27" s="22">
        <v>2.0699999999999998</v>
      </c>
      <c r="X27" s="22">
        <v>2</v>
      </c>
      <c r="Y27" s="22">
        <v>2</v>
      </c>
      <c r="Z27" s="22">
        <v>1.98</v>
      </c>
      <c r="AA27" s="22">
        <v>1.98</v>
      </c>
      <c r="AB27" s="22">
        <v>1.98</v>
      </c>
      <c r="AC27" s="22">
        <v>2.02</v>
      </c>
      <c r="AD27" s="22">
        <v>2.02</v>
      </c>
      <c r="AE27" s="23" t="s">
        <v>51</v>
      </c>
      <c r="AF27" s="33" t="s">
        <v>84</v>
      </c>
      <c r="AG27" s="33"/>
      <c r="AH27" s="33"/>
      <c r="AI27" s="33"/>
      <c r="AJ27" s="33"/>
      <c r="AK27" s="33"/>
      <c r="AL27" s="33"/>
      <c r="AM27" s="33"/>
      <c r="AN27" s="33"/>
      <c r="AO27" s="67"/>
      <c r="AP27" s="25">
        <v>13.1</v>
      </c>
      <c r="AQ27" s="25">
        <v>13.1</v>
      </c>
      <c r="AR27" s="25">
        <v>13.1</v>
      </c>
      <c r="AS27" s="25">
        <v>13.1</v>
      </c>
      <c r="AT27" s="150" t="s">
        <v>51</v>
      </c>
      <c r="AU27" s="150" t="s">
        <v>51</v>
      </c>
      <c r="AV27" s="150" t="s">
        <v>51</v>
      </c>
      <c r="AW27" s="150" t="s">
        <v>51</v>
      </c>
      <c r="AX27" s="150" t="s">
        <v>51</v>
      </c>
      <c r="AY27" s="150" t="s">
        <v>51</v>
      </c>
      <c r="AZ27" s="150" t="s">
        <v>51</v>
      </c>
      <c r="BA27" s="150" t="s">
        <v>51</v>
      </c>
      <c r="BB27" s="150" t="s">
        <v>51</v>
      </c>
      <c r="BC27" s="150" t="s">
        <v>51</v>
      </c>
      <c r="BD27" s="151" t="s">
        <v>51</v>
      </c>
      <c r="BE27" s="27">
        <v>560</v>
      </c>
      <c r="BF27" s="27">
        <v>568</v>
      </c>
      <c r="BG27" s="152" t="s">
        <v>51</v>
      </c>
      <c r="BH27" s="152" t="s">
        <v>51</v>
      </c>
      <c r="BI27" s="153" t="s">
        <v>51</v>
      </c>
      <c r="BJ27" s="154">
        <v>0.19</v>
      </c>
      <c r="BK27" s="154">
        <v>0.19400000000000001</v>
      </c>
      <c r="BL27" s="154">
        <v>0.19</v>
      </c>
      <c r="BM27" s="154">
        <v>0.184</v>
      </c>
      <c r="BN27" s="154">
        <v>0.182</v>
      </c>
      <c r="BO27" s="154">
        <v>0.17899999999999999</v>
      </c>
      <c r="BP27" s="154">
        <v>0.17499999999999999</v>
      </c>
      <c r="BQ27" s="154" t="s">
        <v>51</v>
      </c>
      <c r="BR27" s="154" t="s">
        <v>51</v>
      </c>
      <c r="BS27" s="154" t="s">
        <v>51</v>
      </c>
      <c r="BT27" s="154" t="s">
        <v>51</v>
      </c>
      <c r="BU27" s="154" t="s">
        <v>51</v>
      </c>
      <c r="BV27" s="154" t="s">
        <v>51</v>
      </c>
    </row>
    <row r="28" spans="1:74" x14ac:dyDescent="0.35">
      <c r="F28" s="3"/>
      <c r="AK28" s="4"/>
    </row>
    <row r="29" spans="1:74" x14ac:dyDescent="0.35">
      <c r="F29" s="3"/>
      <c r="AK29" s="4"/>
    </row>
    <row r="30" spans="1:74" x14ac:dyDescent="0.35">
      <c r="F30" s="3"/>
      <c r="AK30" s="4"/>
    </row>
    <row r="31" spans="1:74" x14ac:dyDescent="0.35">
      <c r="F31" s="3"/>
      <c r="AK31" s="4"/>
    </row>
    <row r="32" spans="1:74" x14ac:dyDescent="0.35">
      <c r="F32" s="3"/>
      <c r="AK32" s="4"/>
    </row>
    <row r="33" spans="6:37" x14ac:dyDescent="0.35">
      <c r="F33" s="3"/>
      <c r="AK33" s="4"/>
    </row>
    <row r="34" spans="6:37" x14ac:dyDescent="0.35">
      <c r="AK34" s="4"/>
    </row>
    <row r="35" spans="6:37" x14ac:dyDescent="0.35">
      <c r="AK35" s="4"/>
    </row>
    <row r="36" spans="6:37" x14ac:dyDescent="0.35">
      <c r="AK36" s="4"/>
    </row>
    <row r="37" spans="6:37" x14ac:dyDescent="0.35">
      <c r="AK37" s="4"/>
    </row>
    <row r="38" spans="6:37" x14ac:dyDescent="0.35">
      <c r="AK38" s="4"/>
    </row>
    <row r="39" spans="6:37" x14ac:dyDescent="0.35">
      <c r="AK39" s="4"/>
    </row>
    <row r="40" spans="6:37" x14ac:dyDescent="0.35">
      <c r="AK40" s="4"/>
    </row>
    <row r="41" spans="6:37" x14ac:dyDescent="0.35">
      <c r="AK41" s="4"/>
    </row>
    <row r="42" spans="6:37" x14ac:dyDescent="0.35">
      <c r="AK42" s="4"/>
    </row>
    <row r="43" spans="6:37" x14ac:dyDescent="0.35">
      <c r="AK43" s="4"/>
    </row>
    <row r="44" spans="6:37" x14ac:dyDescent="0.35">
      <c r="AK44" s="4"/>
    </row>
    <row r="45" spans="6:37" x14ac:dyDescent="0.35">
      <c r="AK45" s="4"/>
    </row>
    <row r="46" spans="6:37" x14ac:dyDescent="0.35">
      <c r="AK46" s="4"/>
    </row>
    <row r="47" spans="6:37" x14ac:dyDescent="0.35">
      <c r="AK47" s="4"/>
    </row>
    <row r="48" spans="6:37" x14ac:dyDescent="0.35">
      <c r="AK48" s="4"/>
    </row>
    <row r="49" spans="37:37" x14ac:dyDescent="0.35">
      <c r="AK49" s="4"/>
    </row>
    <row r="50" spans="37:37" x14ac:dyDescent="0.35">
      <c r="AK50" s="4"/>
    </row>
    <row r="51" spans="37:37" x14ac:dyDescent="0.35">
      <c r="AK51" s="4"/>
    </row>
    <row r="52" spans="37:37" x14ac:dyDescent="0.35">
      <c r="AK52" s="4"/>
    </row>
    <row r="53" spans="37:37" x14ac:dyDescent="0.35">
      <c r="AK53" s="4"/>
    </row>
    <row r="54" spans="37:37" x14ac:dyDescent="0.35">
      <c r="AK54" s="4"/>
    </row>
    <row r="55" spans="37:37" x14ac:dyDescent="0.35">
      <c r="AK55" s="4"/>
    </row>
    <row r="56" spans="37:37" x14ac:dyDescent="0.35">
      <c r="AK56" s="4"/>
    </row>
    <row r="57" spans="37:37" x14ac:dyDescent="0.35">
      <c r="AK57" s="4"/>
    </row>
    <row r="58" spans="37:37" x14ac:dyDescent="0.35">
      <c r="AK58" s="4"/>
    </row>
    <row r="59" spans="37:37" x14ac:dyDescent="0.35">
      <c r="AK59" s="4"/>
    </row>
    <row r="60" spans="37:37" x14ac:dyDescent="0.35">
      <c r="AK60" s="4"/>
    </row>
    <row r="61" spans="37:37" x14ac:dyDescent="0.35">
      <c r="AK61" s="4"/>
    </row>
    <row r="62" spans="37:37" x14ac:dyDescent="0.35">
      <c r="AK62" s="4"/>
    </row>
    <row r="63" spans="37:37" x14ac:dyDescent="0.35">
      <c r="AK63" s="4"/>
    </row>
    <row r="64" spans="37:37" x14ac:dyDescent="0.35">
      <c r="AK64" s="4"/>
    </row>
    <row r="65" spans="37:37" x14ac:dyDescent="0.35">
      <c r="AK65" s="4"/>
    </row>
    <row r="66" spans="37:37" x14ac:dyDescent="0.35">
      <c r="AK66" s="4"/>
    </row>
    <row r="67" spans="37:37" x14ac:dyDescent="0.35">
      <c r="AK67" s="4"/>
    </row>
    <row r="68" spans="37:37" x14ac:dyDescent="0.35">
      <c r="AK68" s="4"/>
    </row>
    <row r="69" spans="37:37" x14ac:dyDescent="0.35">
      <c r="AK69" s="4"/>
    </row>
    <row r="70" spans="37:37" x14ac:dyDescent="0.35">
      <c r="AK70" s="4"/>
    </row>
    <row r="71" spans="37:37" x14ac:dyDescent="0.35">
      <c r="AK71" s="4"/>
    </row>
    <row r="72" spans="37:37" x14ac:dyDescent="0.35">
      <c r="AK72" s="4"/>
    </row>
    <row r="73" spans="37:37" x14ac:dyDescent="0.35">
      <c r="AK73" s="4"/>
    </row>
    <row r="74" spans="37:37" x14ac:dyDescent="0.35">
      <c r="AK74" s="4"/>
    </row>
    <row r="75" spans="37:37" x14ac:dyDescent="0.35">
      <c r="AK75" s="4"/>
    </row>
    <row r="76" spans="37:37" x14ac:dyDescent="0.35">
      <c r="AK76" s="4"/>
    </row>
    <row r="77" spans="37:37" x14ac:dyDescent="0.35">
      <c r="AK77" s="4"/>
    </row>
    <row r="78" spans="37:37" x14ac:dyDescent="0.35">
      <c r="AK78" s="4"/>
    </row>
    <row r="79" spans="37:37" x14ac:dyDescent="0.35">
      <c r="AK79" s="4"/>
    </row>
    <row r="80" spans="37:37" x14ac:dyDescent="0.35">
      <c r="AK80" s="4"/>
    </row>
    <row r="81" spans="37:37" x14ac:dyDescent="0.35">
      <c r="AK81" s="4"/>
    </row>
    <row r="82" spans="37:37" x14ac:dyDescent="0.35">
      <c r="AK82" s="4"/>
    </row>
    <row r="83" spans="37:37" x14ac:dyDescent="0.35">
      <c r="AK83" s="4"/>
    </row>
    <row r="84" spans="37:37" x14ac:dyDescent="0.35">
      <c r="AK84" s="4"/>
    </row>
    <row r="85" spans="37:37" x14ac:dyDescent="0.35">
      <c r="AK85" s="4"/>
    </row>
    <row r="86" spans="37:37" x14ac:dyDescent="0.35">
      <c r="AK86" s="4"/>
    </row>
    <row r="87" spans="37:37" x14ac:dyDescent="0.35">
      <c r="AK87" s="4"/>
    </row>
    <row r="88" spans="37:37" x14ac:dyDescent="0.35">
      <c r="AK88" s="4"/>
    </row>
    <row r="89" spans="37:37" x14ac:dyDescent="0.35">
      <c r="AK89" s="4"/>
    </row>
    <row r="90" spans="37:37" x14ac:dyDescent="0.35">
      <c r="AK90" s="4"/>
    </row>
    <row r="91" spans="37:37" x14ac:dyDescent="0.35">
      <c r="AK91" s="4"/>
    </row>
    <row r="92" spans="37:37" x14ac:dyDescent="0.35">
      <c r="AK92" s="4"/>
    </row>
    <row r="93" spans="37:37" x14ac:dyDescent="0.35">
      <c r="AK93" s="4"/>
    </row>
    <row r="94" spans="37:37" x14ac:dyDescent="0.35">
      <c r="AK94" s="4"/>
    </row>
    <row r="95" spans="37:37" x14ac:dyDescent="0.35">
      <c r="AK95" s="4"/>
    </row>
    <row r="96" spans="37:37" x14ac:dyDescent="0.35">
      <c r="AK96" s="4"/>
    </row>
  </sheetData>
  <mergeCells count="5">
    <mergeCell ref="C8:D8"/>
    <mergeCell ref="B2:F2"/>
    <mergeCell ref="B4:F4"/>
    <mergeCell ref="H21:L21"/>
    <mergeCell ref="H27:L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3FAE-44E7-4CE4-A47C-DFDB3862D1AE}">
  <dimension ref="A1:BK79"/>
  <sheetViews>
    <sheetView zoomScale="55" zoomScaleNormal="55"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Q92" sqref="Q92"/>
    </sheetView>
  </sheetViews>
  <sheetFormatPr baseColWidth="10" defaultRowHeight="14.5" x14ac:dyDescent="0.35"/>
  <cols>
    <col min="1" max="1" width="17.453125" customWidth="1"/>
    <col min="2" max="2" width="11.54296875" customWidth="1"/>
    <col min="3" max="3" width="6.26953125" bestFit="1" customWidth="1"/>
    <col min="4" max="4" width="8.54296875" customWidth="1"/>
    <col min="5" max="5" width="6.453125" bestFit="1" customWidth="1"/>
    <col min="6" max="6" width="10.453125" customWidth="1"/>
    <col min="8" max="8" width="7.7265625" bestFit="1" customWidth="1"/>
    <col min="9" max="9" width="7.7265625" customWidth="1"/>
    <col min="10" max="10" width="6.7265625" customWidth="1"/>
    <col min="11" max="11" width="9.1796875" customWidth="1"/>
    <col min="12" max="13" width="9.26953125" customWidth="1"/>
    <col min="14" max="14" width="9.7265625" customWidth="1"/>
    <col min="15" max="16" width="8.81640625" customWidth="1"/>
    <col min="17" max="18" width="9" customWidth="1"/>
    <col min="19" max="20" width="8.453125" customWidth="1"/>
    <col min="21" max="22" width="11.453125" customWidth="1"/>
    <col min="23" max="24" width="8.453125" customWidth="1"/>
    <col min="25" max="26" width="8.1796875" customWidth="1"/>
    <col min="27" max="27" width="12.453125" bestFit="1" customWidth="1"/>
    <col min="40" max="45" width="11.453125" style="176"/>
  </cols>
  <sheetData>
    <row r="1" spans="1:63" x14ac:dyDescent="0.35">
      <c r="E1" t="s">
        <v>94</v>
      </c>
      <c r="H1">
        <v>2</v>
      </c>
      <c r="K1" s="180" t="s">
        <v>20</v>
      </c>
      <c r="L1" s="180"/>
      <c r="M1" s="180"/>
      <c r="N1" s="180"/>
      <c r="O1" s="180"/>
      <c r="P1" s="180"/>
      <c r="Q1" s="180"/>
      <c r="R1" s="180"/>
      <c r="S1" s="180"/>
      <c r="U1" t="s">
        <v>145</v>
      </c>
      <c r="W1">
        <v>0.03</v>
      </c>
      <c r="AN1"/>
      <c r="AO1"/>
      <c r="AP1"/>
      <c r="AQ1"/>
      <c r="AR1"/>
      <c r="AS1"/>
    </row>
    <row r="2" spans="1:63" x14ac:dyDescent="0.35">
      <c r="E2" t="s">
        <v>95</v>
      </c>
      <c r="H2">
        <v>1</v>
      </c>
      <c r="K2">
        <v>0.32200000000000001</v>
      </c>
      <c r="U2" t="s">
        <v>146</v>
      </c>
      <c r="W2">
        <v>2.4799999999999999E-2</v>
      </c>
      <c r="AN2"/>
      <c r="AO2"/>
      <c r="AP2"/>
      <c r="AQ2"/>
      <c r="AR2"/>
      <c r="AS2"/>
    </row>
    <row r="3" spans="1:63" x14ac:dyDescent="0.35">
      <c r="K3" s="180" t="s">
        <v>19</v>
      </c>
      <c r="L3" s="180"/>
      <c r="M3" s="180"/>
      <c r="N3" s="180"/>
      <c r="O3" s="180"/>
      <c r="P3" s="180"/>
      <c r="Q3" s="180"/>
      <c r="R3" s="180"/>
      <c r="S3" s="180"/>
      <c r="U3" t="s">
        <v>147</v>
      </c>
      <c r="W3">
        <v>3.1199999999999999E-2</v>
      </c>
      <c r="AN3"/>
      <c r="AO3"/>
      <c r="AP3"/>
      <c r="AQ3"/>
      <c r="AR3"/>
      <c r="AS3"/>
    </row>
    <row r="4" spans="1:63" x14ac:dyDescent="0.35">
      <c r="K4" s="31">
        <f>K2/(2*PI())</f>
        <v>5.1247891675590303E-2</v>
      </c>
      <c r="AN4"/>
      <c r="AO4"/>
      <c r="AP4"/>
      <c r="AQ4"/>
      <c r="AR4"/>
      <c r="AS4"/>
    </row>
    <row r="5" spans="1:63" s="169" customFormat="1" ht="98.5" x14ac:dyDescent="0.35">
      <c r="A5" s="169" t="s">
        <v>98</v>
      </c>
      <c r="C5" s="169" t="s">
        <v>99</v>
      </c>
      <c r="D5" s="169" t="s">
        <v>100</v>
      </c>
      <c r="E5" s="169" t="s">
        <v>0</v>
      </c>
      <c r="F5" s="169" t="s">
        <v>149</v>
      </c>
      <c r="G5" s="169" t="s">
        <v>148</v>
      </c>
      <c r="H5" s="170" t="s">
        <v>90</v>
      </c>
      <c r="I5" s="171" t="s">
        <v>153</v>
      </c>
      <c r="J5" s="171" t="s">
        <v>91</v>
      </c>
      <c r="K5" s="172" t="s">
        <v>92</v>
      </c>
      <c r="L5" s="172" t="s">
        <v>93</v>
      </c>
      <c r="M5" s="172" t="s">
        <v>101</v>
      </c>
      <c r="N5" s="172" t="s">
        <v>96</v>
      </c>
      <c r="O5" s="173" t="s">
        <v>136</v>
      </c>
      <c r="P5" s="173" t="s">
        <v>138</v>
      </c>
      <c r="Q5" s="173" t="s">
        <v>137</v>
      </c>
      <c r="R5" s="173" t="s">
        <v>139</v>
      </c>
      <c r="S5" s="174" t="s">
        <v>88</v>
      </c>
      <c r="T5" s="174" t="s">
        <v>89</v>
      </c>
      <c r="U5" s="174" t="s">
        <v>140</v>
      </c>
      <c r="V5" s="174" t="s">
        <v>141</v>
      </c>
      <c r="W5" s="174" t="s">
        <v>142</v>
      </c>
      <c r="X5" s="174" t="s">
        <v>143</v>
      </c>
      <c r="Y5" s="170" t="s">
        <v>69</v>
      </c>
      <c r="Z5" s="170" t="s">
        <v>144</v>
      </c>
      <c r="AA5" s="171" t="s">
        <v>97</v>
      </c>
      <c r="AB5" s="169" t="s">
        <v>149</v>
      </c>
      <c r="AD5" s="170" t="s">
        <v>102</v>
      </c>
      <c r="AE5" s="170" t="s">
        <v>104</v>
      </c>
      <c r="AF5" s="170" t="s">
        <v>105</v>
      </c>
      <c r="AG5" s="170" t="s">
        <v>106</v>
      </c>
      <c r="AH5" s="170" t="s">
        <v>107</v>
      </c>
      <c r="AI5" s="171" t="s">
        <v>103</v>
      </c>
      <c r="AJ5" s="171" t="s">
        <v>108</v>
      </c>
      <c r="AK5" s="171" t="s">
        <v>109</v>
      </c>
      <c r="AL5" s="171" t="s">
        <v>110</v>
      </c>
      <c r="AM5" s="171" t="s">
        <v>111</v>
      </c>
      <c r="AN5" s="173" t="s">
        <v>112</v>
      </c>
      <c r="AO5" s="173" t="s">
        <v>116</v>
      </c>
      <c r="AP5" s="173" t="s">
        <v>117</v>
      </c>
      <c r="AQ5" s="173" t="s">
        <v>118</v>
      </c>
      <c r="AR5" s="173" t="s">
        <v>119</v>
      </c>
      <c r="AS5" s="173" t="s">
        <v>120</v>
      </c>
      <c r="AT5" s="175" t="s">
        <v>113</v>
      </c>
      <c r="AU5" s="175" t="s">
        <v>121</v>
      </c>
      <c r="AV5" s="175" t="s">
        <v>122</v>
      </c>
      <c r="AW5" s="175" t="s">
        <v>123</v>
      </c>
      <c r="AX5" s="175" t="s">
        <v>124</v>
      </c>
      <c r="AY5" s="175" t="s">
        <v>125</v>
      </c>
      <c r="AZ5" s="173" t="s">
        <v>114</v>
      </c>
      <c r="BA5" s="173" t="s">
        <v>126</v>
      </c>
      <c r="BB5" s="173" t="s">
        <v>127</v>
      </c>
      <c r="BC5" s="173" t="s">
        <v>128</v>
      </c>
      <c r="BD5" s="173" t="s">
        <v>129</v>
      </c>
      <c r="BE5" s="173" t="s">
        <v>130</v>
      </c>
      <c r="BF5" s="175" t="s">
        <v>115</v>
      </c>
      <c r="BG5" s="175" t="s">
        <v>131</v>
      </c>
      <c r="BH5" s="175" t="s">
        <v>132</v>
      </c>
      <c r="BI5" s="175" t="s">
        <v>133</v>
      </c>
      <c r="BJ5" s="175" t="s">
        <v>134</v>
      </c>
      <c r="BK5" s="175" t="s">
        <v>135</v>
      </c>
    </row>
    <row r="6" spans="1:63" x14ac:dyDescent="0.35">
      <c r="A6" s="29">
        <v>42977</v>
      </c>
      <c r="B6" s="29" t="s">
        <v>152</v>
      </c>
      <c r="C6">
        <v>2</v>
      </c>
      <c r="D6">
        <v>64</v>
      </c>
      <c r="E6">
        <v>0</v>
      </c>
      <c r="F6" s="178">
        <f>L6/(H6*I6)</f>
        <v>0</v>
      </c>
      <c r="G6" s="177" t="e">
        <f t="shared" ref="G6:G28" si="0">L6/K6</f>
        <v>#DIV/0!</v>
      </c>
      <c r="H6" s="162">
        <f t="shared" ref="H6:H28" si="1">Y6*9.81*$K$4</f>
        <v>1.5886641427866295</v>
      </c>
      <c r="I6" s="164">
        <f>J6*2*PI()</f>
        <v>24.12743157956961</v>
      </c>
      <c r="J6" s="65">
        <v>3.84</v>
      </c>
      <c r="K6" s="161">
        <f t="shared" ref="K6:K27" si="2">O6*S6</f>
        <v>0</v>
      </c>
      <c r="L6" s="161">
        <f t="shared" ref="L6:L27" si="3">Q6*T6</f>
        <v>0</v>
      </c>
      <c r="M6" s="161"/>
      <c r="N6" s="161">
        <f>J6*H6*2*PI()</f>
        <v>38.330385408000005</v>
      </c>
      <c r="O6" s="158">
        <v>41.7</v>
      </c>
      <c r="P6" s="158"/>
      <c r="Q6" s="158">
        <v>12.42</v>
      </c>
      <c r="R6" s="158"/>
      <c r="S6" s="160">
        <f>U6/$W$1</f>
        <v>0</v>
      </c>
      <c r="T6" s="160">
        <f>W6/$W$1</f>
        <v>0</v>
      </c>
      <c r="U6" s="159">
        <v>0</v>
      </c>
      <c r="V6" s="159"/>
      <c r="W6" s="159">
        <v>0</v>
      </c>
      <c r="X6" s="159"/>
      <c r="Y6" s="163">
        <v>3.16</v>
      </c>
      <c r="Z6" s="163"/>
      <c r="AA6" s="65">
        <f>J6*60</f>
        <v>230.39999999999998</v>
      </c>
      <c r="AB6" s="168">
        <f t="shared" ref="AB6:AB37" si="4">K6/N6</f>
        <v>0</v>
      </c>
      <c r="AD6" s="163"/>
      <c r="AE6" s="163"/>
      <c r="AF6" s="163"/>
      <c r="AG6" s="163"/>
      <c r="AH6" s="163"/>
      <c r="AI6" s="65"/>
      <c r="AJ6" s="65"/>
      <c r="AK6" s="65"/>
      <c r="AL6" s="65"/>
      <c r="AM6" s="65"/>
      <c r="AN6" s="158"/>
      <c r="AO6" s="158"/>
      <c r="AP6" s="158"/>
      <c r="AQ6" s="158"/>
      <c r="AR6" s="158"/>
      <c r="AS6" s="158"/>
      <c r="AT6" s="159"/>
      <c r="AU6" s="159"/>
      <c r="AV6" s="159"/>
      <c r="AW6" s="159"/>
      <c r="AX6" s="159"/>
      <c r="AY6" s="159"/>
      <c r="AZ6" s="158"/>
      <c r="BA6" s="158"/>
      <c r="BB6" s="158"/>
      <c r="BC6" s="158"/>
      <c r="BD6" s="158"/>
      <c r="BE6" s="158"/>
      <c r="BF6" s="159"/>
      <c r="BG6" s="159"/>
      <c r="BH6" s="159"/>
      <c r="BI6" s="159"/>
      <c r="BJ6" s="159"/>
      <c r="BK6" s="159"/>
    </row>
    <row r="7" spans="1:63" x14ac:dyDescent="0.35">
      <c r="A7" s="29">
        <v>42977</v>
      </c>
      <c r="B7" s="29" t="s">
        <v>152</v>
      </c>
      <c r="C7">
        <v>2</v>
      </c>
      <c r="D7">
        <v>64</v>
      </c>
      <c r="E7">
        <v>10</v>
      </c>
      <c r="F7" s="178">
        <f t="shared" ref="F7:F70" si="5">L7/(H7*I7)</f>
        <v>1.2674621558861334E-3</v>
      </c>
      <c r="G7" s="177">
        <f t="shared" si="0"/>
        <v>0.30767326732673272</v>
      </c>
      <c r="H7" s="162">
        <f t="shared" si="1"/>
        <v>1.327238397771108</v>
      </c>
      <c r="I7" s="164">
        <f t="shared" ref="I7:I70" si="6">J7*2*PI()</f>
        <v>24.630086404143977</v>
      </c>
      <c r="J7" s="65">
        <v>3.92</v>
      </c>
      <c r="K7" s="161">
        <f t="shared" si="2"/>
        <v>0.13466666666666666</v>
      </c>
      <c r="L7" s="161">
        <f t="shared" si="3"/>
        <v>4.1433333333333336E-2</v>
      </c>
      <c r="M7" s="161"/>
      <c r="N7" s="161">
        <f t="shared" ref="N7:N28" si="7">J7*H7*2*PI()</f>
        <v>32.689996416</v>
      </c>
      <c r="O7" s="158">
        <v>40.4</v>
      </c>
      <c r="P7" s="158"/>
      <c r="Q7" s="158">
        <v>12.43</v>
      </c>
      <c r="R7" s="158"/>
      <c r="S7" s="160">
        <f>U7/$W$1</f>
        <v>3.3333333333333335E-3</v>
      </c>
      <c r="T7" s="160">
        <f>W7/$W$1</f>
        <v>3.3333333333333335E-3</v>
      </c>
      <c r="U7" s="159">
        <v>1E-4</v>
      </c>
      <c r="V7" s="159"/>
      <c r="W7" s="159">
        <v>1E-4</v>
      </c>
      <c r="X7" s="159"/>
      <c r="Y7" s="163">
        <v>2.64</v>
      </c>
      <c r="Z7" s="163"/>
      <c r="AA7" s="65">
        <f t="shared" ref="AA7:AA28" si="8">J7*60</f>
        <v>235.2</v>
      </c>
      <c r="AB7" s="168">
        <f t="shared" si="4"/>
        <v>4.1195069266130157E-3</v>
      </c>
      <c r="AD7" s="163"/>
      <c r="AE7" s="163"/>
      <c r="AF7" s="163"/>
      <c r="AG7" s="163"/>
      <c r="AH7" s="163"/>
      <c r="AI7" s="65"/>
      <c r="AJ7" s="65"/>
      <c r="AK7" s="65"/>
      <c r="AL7" s="65"/>
      <c r="AM7" s="65"/>
      <c r="AN7" s="158"/>
      <c r="AO7" s="158"/>
      <c r="AP7" s="158"/>
      <c r="AQ7" s="158"/>
      <c r="AR7" s="158"/>
      <c r="AS7" s="158"/>
      <c r="AT7" s="159"/>
      <c r="AU7" s="159"/>
      <c r="AV7" s="159"/>
      <c r="AW7" s="159"/>
      <c r="AX7" s="159"/>
      <c r="AY7" s="159"/>
      <c r="AZ7" s="158"/>
      <c r="BA7" s="158"/>
      <c r="BB7" s="158"/>
      <c r="BC7" s="158"/>
      <c r="BD7" s="158"/>
      <c r="BE7" s="158"/>
      <c r="BF7" s="159"/>
      <c r="BG7" s="159"/>
      <c r="BH7" s="159"/>
      <c r="BI7" s="159"/>
      <c r="BJ7" s="159"/>
      <c r="BK7" s="159"/>
    </row>
    <row r="8" spans="1:63" x14ac:dyDescent="0.35">
      <c r="A8" s="29">
        <v>42977</v>
      </c>
      <c r="B8" s="29" t="s">
        <v>152</v>
      </c>
      <c r="C8">
        <v>2</v>
      </c>
      <c r="D8">
        <v>64</v>
      </c>
      <c r="E8">
        <v>20</v>
      </c>
      <c r="F8" s="178">
        <f t="shared" si="5"/>
        <v>8.7014029612315167E-3</v>
      </c>
      <c r="G8" s="177">
        <f t="shared" si="0"/>
        <v>0.61534653465346545</v>
      </c>
      <c r="H8" s="162">
        <f t="shared" si="1"/>
        <v>1.5233077065327487</v>
      </c>
      <c r="I8" s="164">
        <f t="shared" si="6"/>
        <v>25.007077522574754</v>
      </c>
      <c r="J8" s="65">
        <v>3.98</v>
      </c>
      <c r="K8" s="161">
        <f t="shared" si="2"/>
        <v>0.53866666666666663</v>
      </c>
      <c r="L8" s="161">
        <f t="shared" si="3"/>
        <v>0.33146666666666669</v>
      </c>
      <c r="M8" s="161"/>
      <c r="N8" s="161">
        <f t="shared" si="7"/>
        <v>38.093473908</v>
      </c>
      <c r="O8" s="158">
        <v>40.4</v>
      </c>
      <c r="P8" s="158"/>
      <c r="Q8" s="158">
        <v>12.43</v>
      </c>
      <c r="R8" s="158"/>
      <c r="S8" s="160">
        <f>U8/$W$1</f>
        <v>1.3333333333333334E-2</v>
      </c>
      <c r="T8" s="160">
        <f t="shared" ref="T8:T27" si="9">W8/$W$1</f>
        <v>2.6666666666666668E-2</v>
      </c>
      <c r="U8" s="159">
        <v>4.0000000000000002E-4</v>
      </c>
      <c r="V8" s="159"/>
      <c r="W8" s="159">
        <v>8.0000000000000004E-4</v>
      </c>
      <c r="X8" s="159"/>
      <c r="Y8" s="163">
        <v>3.03</v>
      </c>
      <c r="Z8" s="163"/>
      <c r="AA8" s="65">
        <f t="shared" si="8"/>
        <v>238.8</v>
      </c>
      <c r="AB8" s="168">
        <f t="shared" si="4"/>
        <v>1.4140654852524264E-2</v>
      </c>
      <c r="AD8" s="163"/>
      <c r="AE8" s="163"/>
      <c r="AF8" s="163"/>
      <c r="AG8" s="163"/>
      <c r="AH8" s="163"/>
      <c r="AI8" s="65"/>
      <c r="AJ8" s="65"/>
      <c r="AK8" s="65"/>
      <c r="AL8" s="65"/>
      <c r="AM8" s="65"/>
      <c r="AN8" s="158"/>
      <c r="AO8" s="158"/>
      <c r="AP8" s="158"/>
      <c r="AQ8" s="158"/>
      <c r="AR8" s="158"/>
      <c r="AS8" s="158"/>
      <c r="AT8" s="159"/>
      <c r="AU8" s="159"/>
      <c r="AV8" s="159"/>
      <c r="AW8" s="159"/>
      <c r="AX8" s="159"/>
      <c r="AY8" s="159"/>
      <c r="AZ8" s="158"/>
      <c r="BA8" s="158"/>
      <c r="BB8" s="158"/>
      <c r="BC8" s="158"/>
      <c r="BD8" s="158"/>
      <c r="BE8" s="158"/>
      <c r="BF8" s="159"/>
      <c r="BG8" s="159"/>
      <c r="BH8" s="159"/>
      <c r="BI8" s="159"/>
      <c r="BJ8" s="159"/>
      <c r="BK8" s="159"/>
    </row>
    <row r="9" spans="1:63" x14ac:dyDescent="0.35">
      <c r="A9" s="29">
        <v>42977</v>
      </c>
      <c r="B9" s="29" t="s">
        <v>152</v>
      </c>
      <c r="C9">
        <v>2</v>
      </c>
      <c r="D9">
        <v>64</v>
      </c>
      <c r="E9">
        <v>30</v>
      </c>
      <c r="F9" s="178">
        <f t="shared" si="5"/>
        <v>1.8383492288766845E-2</v>
      </c>
      <c r="G9" s="177">
        <f t="shared" si="0"/>
        <v>0.82759103641456588</v>
      </c>
      <c r="H9" s="162">
        <f t="shared" si="1"/>
        <v>1.6841850880807621</v>
      </c>
      <c r="I9" s="164">
        <f t="shared" si="6"/>
        <v>25.446900494077322</v>
      </c>
      <c r="J9" s="65">
        <v>4.05</v>
      </c>
      <c r="K9" s="161">
        <f t="shared" si="2"/>
        <v>0.95199999999999996</v>
      </c>
      <c r="L9" s="161">
        <f t="shared" si="3"/>
        <v>0.78786666666666672</v>
      </c>
      <c r="M9" s="161"/>
      <c r="N9" s="161">
        <f t="shared" si="7"/>
        <v>42.857290350000007</v>
      </c>
      <c r="O9" s="158">
        <v>40.799999999999997</v>
      </c>
      <c r="P9" s="158"/>
      <c r="Q9" s="158">
        <v>12.44</v>
      </c>
      <c r="R9" s="158"/>
      <c r="S9" s="160">
        <f t="shared" ref="S9:S27" si="10">U9/$W$1</f>
        <v>2.3333333333333334E-2</v>
      </c>
      <c r="T9" s="160">
        <f t="shared" si="9"/>
        <v>6.3333333333333339E-2</v>
      </c>
      <c r="U9" s="159">
        <v>6.9999999999999999E-4</v>
      </c>
      <c r="V9" s="159"/>
      <c r="W9" s="159">
        <v>1.9E-3</v>
      </c>
      <c r="X9" s="159"/>
      <c r="Y9" s="163">
        <v>3.35</v>
      </c>
      <c r="Z9" s="163"/>
      <c r="AA9" s="65">
        <f t="shared" si="8"/>
        <v>243</v>
      </c>
      <c r="AB9" s="168">
        <f t="shared" si="4"/>
        <v>2.2213256886409755E-2</v>
      </c>
      <c r="AD9" s="163"/>
      <c r="AE9" s="163"/>
      <c r="AF9" s="163"/>
      <c r="AG9" s="163"/>
      <c r="AH9" s="163"/>
      <c r="AI9" s="65"/>
      <c r="AJ9" s="65"/>
      <c r="AK9" s="65"/>
      <c r="AL9" s="65"/>
      <c r="AM9" s="65"/>
      <c r="AN9" s="158"/>
      <c r="AO9" s="158"/>
      <c r="AP9" s="158"/>
      <c r="AQ9" s="158"/>
      <c r="AR9" s="158"/>
      <c r="AS9" s="158"/>
      <c r="AT9" s="159"/>
      <c r="AU9" s="159"/>
      <c r="AV9" s="159"/>
      <c r="AW9" s="159"/>
      <c r="AX9" s="159"/>
      <c r="AY9" s="159"/>
      <c r="AZ9" s="158"/>
      <c r="BA9" s="158"/>
      <c r="BB9" s="158"/>
      <c r="BC9" s="158"/>
      <c r="BD9" s="158"/>
      <c r="BE9" s="158"/>
      <c r="BF9" s="159"/>
      <c r="BG9" s="159"/>
      <c r="BH9" s="159"/>
      <c r="BI9" s="159"/>
      <c r="BJ9" s="159"/>
      <c r="BK9" s="159"/>
    </row>
    <row r="10" spans="1:63" x14ac:dyDescent="0.35">
      <c r="A10" s="29">
        <v>42977</v>
      </c>
      <c r="B10" s="29" t="s">
        <v>152</v>
      </c>
      <c r="C10">
        <v>2</v>
      </c>
      <c r="D10">
        <v>64</v>
      </c>
      <c r="E10">
        <v>40</v>
      </c>
      <c r="F10" s="178">
        <f t="shared" si="5"/>
        <v>3.3349843880358436E-2</v>
      </c>
      <c r="G10" s="177">
        <f t="shared" si="0"/>
        <v>0.90875912408759107</v>
      </c>
      <c r="H10" s="162">
        <f t="shared" si="1"/>
        <v>1.6339109063470079</v>
      </c>
      <c r="I10" s="164">
        <f t="shared" si="6"/>
        <v>25.132741228718345</v>
      </c>
      <c r="J10" s="65">
        <v>4</v>
      </c>
      <c r="K10" s="161">
        <f t="shared" si="2"/>
        <v>1.5070000000000001</v>
      </c>
      <c r="L10" s="161">
        <f t="shared" si="3"/>
        <v>1.3694999999999999</v>
      </c>
      <c r="M10" s="161"/>
      <c r="N10" s="161">
        <f t="shared" si="7"/>
        <v>41.064660000000003</v>
      </c>
      <c r="O10" s="158">
        <v>41.1</v>
      </c>
      <c r="P10" s="158"/>
      <c r="Q10" s="158">
        <v>12.45</v>
      </c>
      <c r="R10" s="158"/>
      <c r="S10" s="160">
        <f t="shared" si="10"/>
        <v>3.6666666666666667E-2</v>
      </c>
      <c r="T10" s="160">
        <f t="shared" si="9"/>
        <v>0.11</v>
      </c>
      <c r="U10" s="159">
        <v>1.1000000000000001E-3</v>
      </c>
      <c r="V10" s="159"/>
      <c r="W10" s="159">
        <v>3.3E-3</v>
      </c>
      <c r="X10" s="159"/>
      <c r="Y10" s="163">
        <v>3.25</v>
      </c>
      <c r="Z10" s="163"/>
      <c r="AA10" s="65">
        <f t="shared" si="8"/>
        <v>240</v>
      </c>
      <c r="AB10" s="168">
        <f t="shared" si="4"/>
        <v>3.6698221779992823E-2</v>
      </c>
      <c r="AD10" s="163"/>
      <c r="AE10" s="163"/>
      <c r="AF10" s="163"/>
      <c r="AG10" s="163"/>
      <c r="AH10" s="163"/>
      <c r="AI10" s="65"/>
      <c r="AJ10" s="65"/>
      <c r="AK10" s="65"/>
      <c r="AL10" s="65"/>
      <c r="AM10" s="65"/>
      <c r="AN10" s="158"/>
      <c r="AO10" s="158"/>
      <c r="AP10" s="158"/>
      <c r="AQ10" s="158"/>
      <c r="AR10" s="158"/>
      <c r="AS10" s="158"/>
      <c r="AT10" s="159"/>
      <c r="AU10" s="159"/>
      <c r="AV10" s="159"/>
      <c r="AW10" s="159"/>
      <c r="AX10" s="159"/>
      <c r="AY10" s="159"/>
      <c r="AZ10" s="158"/>
      <c r="BA10" s="158"/>
      <c r="BB10" s="158"/>
      <c r="BC10" s="158"/>
      <c r="BD10" s="158"/>
      <c r="BE10" s="158"/>
      <c r="BF10" s="159"/>
      <c r="BG10" s="159"/>
      <c r="BH10" s="159"/>
      <c r="BI10" s="159"/>
      <c r="BJ10" s="159"/>
      <c r="BK10" s="159"/>
    </row>
    <row r="11" spans="1:63" x14ac:dyDescent="0.35">
      <c r="A11" s="29">
        <v>42977</v>
      </c>
      <c r="B11" s="29" t="s">
        <v>152</v>
      </c>
      <c r="C11">
        <v>2</v>
      </c>
      <c r="D11">
        <v>64</v>
      </c>
      <c r="E11">
        <v>50</v>
      </c>
      <c r="F11" s="178">
        <f t="shared" si="5"/>
        <v>5.6701046936517709E-2</v>
      </c>
      <c r="G11" s="177">
        <f t="shared" si="0"/>
        <v>0.89993191721132904</v>
      </c>
      <c r="H11" s="162">
        <f t="shared" si="1"/>
        <v>1.5082254520126226</v>
      </c>
      <c r="I11" s="164">
        <f t="shared" si="6"/>
        <v>25.7610597594363</v>
      </c>
      <c r="J11" s="65">
        <v>4.0999999999999996</v>
      </c>
      <c r="K11" s="161">
        <f t="shared" si="2"/>
        <v>2.448</v>
      </c>
      <c r="L11" s="161">
        <f t="shared" si="3"/>
        <v>2.2030333333333334</v>
      </c>
      <c r="M11" s="161"/>
      <c r="N11" s="161">
        <f t="shared" si="7"/>
        <v>38.853485999999997</v>
      </c>
      <c r="O11" s="158">
        <v>40.799999999999997</v>
      </c>
      <c r="P11" s="158"/>
      <c r="Q11" s="158">
        <v>12.47</v>
      </c>
      <c r="R11" s="158"/>
      <c r="S11" s="160">
        <f t="shared" si="10"/>
        <v>0.06</v>
      </c>
      <c r="T11" s="160">
        <f t="shared" si="9"/>
        <v>0.17666666666666667</v>
      </c>
      <c r="U11" s="159">
        <v>1.8E-3</v>
      </c>
      <c r="V11" s="159"/>
      <c r="W11" s="159">
        <v>5.3E-3</v>
      </c>
      <c r="X11" s="159"/>
      <c r="Y11" s="163">
        <v>3</v>
      </c>
      <c r="Z11" s="163"/>
      <c r="AA11" s="65">
        <f t="shared" si="8"/>
        <v>245.99999999999997</v>
      </c>
      <c r="AB11" s="168">
        <f t="shared" si="4"/>
        <v>6.3005929506557021E-2</v>
      </c>
      <c r="AD11" s="163"/>
      <c r="AE11" s="163"/>
      <c r="AF11" s="163"/>
      <c r="AG11" s="163"/>
      <c r="AH11" s="163"/>
      <c r="AI11" s="65"/>
      <c r="AJ11" s="65"/>
      <c r="AK11" s="65"/>
      <c r="AL11" s="65"/>
      <c r="AM11" s="65"/>
      <c r="AN11" s="158"/>
      <c r="AO11" s="158"/>
      <c r="AP11" s="158"/>
      <c r="AQ11" s="158"/>
      <c r="AR11" s="158"/>
      <c r="AS11" s="158"/>
      <c r="AT11" s="159"/>
      <c r="AU11" s="159"/>
      <c r="AV11" s="159"/>
      <c r="AW11" s="159"/>
      <c r="AX11" s="159"/>
      <c r="AY11" s="159"/>
      <c r="AZ11" s="158"/>
      <c r="BA11" s="158"/>
      <c r="BB11" s="158"/>
      <c r="BC11" s="158"/>
      <c r="BD11" s="158"/>
      <c r="BE11" s="158"/>
      <c r="BF11" s="159"/>
      <c r="BG11" s="159"/>
      <c r="BH11" s="159"/>
      <c r="BI11" s="159"/>
      <c r="BJ11" s="159"/>
      <c r="BK11" s="159"/>
    </row>
    <row r="12" spans="1:63" x14ac:dyDescent="0.35">
      <c r="A12" s="29">
        <v>42977</v>
      </c>
      <c r="B12" s="29" t="s">
        <v>152</v>
      </c>
      <c r="C12">
        <v>2</v>
      </c>
      <c r="D12">
        <v>64</v>
      </c>
      <c r="E12">
        <v>60</v>
      </c>
      <c r="F12" s="178">
        <f t="shared" si="5"/>
        <v>6.7507193102385038E-2</v>
      </c>
      <c r="G12" s="177">
        <f t="shared" si="0"/>
        <v>0.80425531914893622</v>
      </c>
      <c r="H12" s="162">
        <f t="shared" si="1"/>
        <v>1.6389383245203832</v>
      </c>
      <c r="I12" s="164">
        <f t="shared" si="6"/>
        <v>23.687608608067041</v>
      </c>
      <c r="J12" s="65">
        <v>3.77</v>
      </c>
      <c r="K12" s="161">
        <f t="shared" si="2"/>
        <v>3.258666666666667</v>
      </c>
      <c r="L12" s="161">
        <f t="shared" si="3"/>
        <v>2.6208000000000005</v>
      </c>
      <c r="M12" s="161"/>
      <c r="N12" s="161">
        <f t="shared" si="7"/>
        <v>38.822529564000007</v>
      </c>
      <c r="O12" s="158">
        <v>37.6</v>
      </c>
      <c r="P12" s="158"/>
      <c r="Q12" s="158">
        <v>12.48</v>
      </c>
      <c r="R12" s="158"/>
      <c r="S12" s="160">
        <f t="shared" si="10"/>
        <v>8.666666666666667E-2</v>
      </c>
      <c r="T12" s="160">
        <f t="shared" si="9"/>
        <v>0.21000000000000002</v>
      </c>
      <c r="U12" s="159">
        <v>2.5999999999999999E-3</v>
      </c>
      <c r="V12" s="159"/>
      <c r="W12" s="159">
        <v>6.3E-3</v>
      </c>
      <c r="X12" s="159"/>
      <c r="Y12" s="163">
        <v>3.26</v>
      </c>
      <c r="Z12" s="163"/>
      <c r="AA12" s="65">
        <f t="shared" si="8"/>
        <v>226.2</v>
      </c>
      <c r="AB12" s="168">
        <f t="shared" si="4"/>
        <v>8.3937515233124246E-2</v>
      </c>
      <c r="AD12" s="163"/>
      <c r="AE12" s="163"/>
      <c r="AF12" s="163"/>
      <c r="AG12" s="163"/>
      <c r="AH12" s="163"/>
      <c r="AI12" s="65"/>
      <c r="AJ12" s="65"/>
      <c r="AK12" s="65"/>
      <c r="AL12" s="65"/>
      <c r="AM12" s="65"/>
      <c r="AN12" s="158"/>
      <c r="AO12" s="158"/>
      <c r="AP12" s="158"/>
      <c r="AQ12" s="158"/>
      <c r="AR12" s="158"/>
      <c r="AS12" s="158"/>
      <c r="AT12" s="159"/>
      <c r="AU12" s="159"/>
      <c r="AV12" s="159"/>
      <c r="AW12" s="159"/>
      <c r="AX12" s="159"/>
      <c r="AY12" s="159"/>
      <c r="AZ12" s="158"/>
      <c r="BA12" s="158"/>
      <c r="BB12" s="158"/>
      <c r="BC12" s="158"/>
      <c r="BD12" s="158"/>
      <c r="BE12" s="158"/>
      <c r="BF12" s="159"/>
      <c r="BG12" s="159"/>
      <c r="BH12" s="159"/>
      <c r="BI12" s="159"/>
      <c r="BJ12" s="159"/>
      <c r="BK12" s="159"/>
    </row>
    <row r="13" spans="1:63" x14ac:dyDescent="0.35">
      <c r="A13" s="29">
        <v>42977</v>
      </c>
      <c r="B13" s="29" t="s">
        <v>152</v>
      </c>
      <c r="C13">
        <v>2</v>
      </c>
      <c r="D13">
        <v>64</v>
      </c>
      <c r="E13">
        <v>70</v>
      </c>
      <c r="F13" s="178">
        <f t="shared" si="5"/>
        <v>0.20471194189059333</v>
      </c>
      <c r="G13" s="177">
        <f t="shared" si="0"/>
        <v>1.0344543356412794</v>
      </c>
      <c r="H13" s="162">
        <f t="shared" si="1"/>
        <v>1.6691028335606357</v>
      </c>
      <c r="I13" s="164">
        <f t="shared" si="6"/>
        <v>21.425661897482389</v>
      </c>
      <c r="J13" s="65">
        <v>3.41</v>
      </c>
      <c r="K13" s="161">
        <f t="shared" si="2"/>
        <v>7.0770000000000008</v>
      </c>
      <c r="L13" s="161">
        <f t="shared" si="3"/>
        <v>7.3208333333333346</v>
      </c>
      <c r="M13" s="161"/>
      <c r="N13" s="161">
        <f t="shared" si="7"/>
        <v>35.761632984000002</v>
      </c>
      <c r="O13" s="158">
        <v>33.700000000000003</v>
      </c>
      <c r="P13" s="158"/>
      <c r="Q13" s="158">
        <v>12.55</v>
      </c>
      <c r="R13" s="158"/>
      <c r="S13" s="160">
        <f t="shared" si="10"/>
        <v>0.21000000000000002</v>
      </c>
      <c r="T13" s="160">
        <f t="shared" si="9"/>
        <v>0.58333333333333337</v>
      </c>
      <c r="U13" s="159">
        <v>6.3E-3</v>
      </c>
      <c r="V13" s="159"/>
      <c r="W13" s="159">
        <v>1.7500000000000002E-2</v>
      </c>
      <c r="X13" s="159"/>
      <c r="Y13" s="163">
        <v>3.32</v>
      </c>
      <c r="Z13" s="163"/>
      <c r="AA13" s="65">
        <f t="shared" si="8"/>
        <v>204.60000000000002</v>
      </c>
      <c r="AB13" s="168">
        <f t="shared" si="4"/>
        <v>0.19789364773041263</v>
      </c>
      <c r="AD13" s="163"/>
      <c r="AE13" s="163"/>
      <c r="AF13" s="163"/>
      <c r="AG13" s="163"/>
      <c r="AH13" s="163"/>
      <c r="AI13" s="65"/>
      <c r="AJ13" s="65"/>
      <c r="AK13" s="65"/>
      <c r="AL13" s="65"/>
      <c r="AM13" s="65"/>
      <c r="AN13" s="158"/>
      <c r="AO13" s="158"/>
      <c r="AP13" s="158"/>
      <c r="AQ13" s="158"/>
      <c r="AR13" s="158"/>
      <c r="AS13" s="158"/>
      <c r="AT13" s="159"/>
      <c r="AU13" s="159"/>
      <c r="AV13" s="159"/>
      <c r="AW13" s="159"/>
      <c r="AX13" s="159"/>
      <c r="AY13" s="159"/>
      <c r="AZ13" s="158"/>
      <c r="BA13" s="158"/>
      <c r="BB13" s="158"/>
      <c r="BC13" s="158"/>
      <c r="BD13" s="158"/>
      <c r="BE13" s="158"/>
      <c r="BF13" s="159"/>
      <c r="BG13" s="159"/>
      <c r="BH13" s="159"/>
      <c r="BI13" s="159"/>
      <c r="BJ13" s="159"/>
      <c r="BK13" s="159"/>
    </row>
    <row r="14" spans="1:63" x14ac:dyDescent="0.35">
      <c r="A14" s="29">
        <v>42977</v>
      </c>
      <c r="B14" s="29" t="s">
        <v>152</v>
      </c>
      <c r="C14">
        <v>3</v>
      </c>
      <c r="D14">
        <v>64</v>
      </c>
      <c r="E14">
        <v>80</v>
      </c>
      <c r="F14" s="178">
        <f t="shared" si="5"/>
        <v>0.42430574729894044</v>
      </c>
      <c r="G14" s="177">
        <f t="shared" si="0"/>
        <v>0.72767076673326647</v>
      </c>
      <c r="H14" s="162">
        <f t="shared" si="1"/>
        <v>3.1421363583596302</v>
      </c>
      <c r="I14" s="164">
        <f t="shared" si="6"/>
        <v>23.310617489636265</v>
      </c>
      <c r="J14" s="65">
        <v>3.71</v>
      </c>
      <c r="K14" s="161">
        <f t="shared" si="2"/>
        <v>42.70933333333334</v>
      </c>
      <c r="L14" s="161">
        <f t="shared" si="3"/>
        <v>31.07833333333333</v>
      </c>
      <c r="M14" s="161"/>
      <c r="N14" s="161">
        <f t="shared" si="7"/>
        <v>73.245138749999995</v>
      </c>
      <c r="O14" s="158">
        <v>35.200000000000003</v>
      </c>
      <c r="P14" s="158"/>
      <c r="Q14" s="158">
        <v>12.86</v>
      </c>
      <c r="R14" s="158"/>
      <c r="S14" s="160">
        <f t="shared" si="10"/>
        <v>1.2133333333333334</v>
      </c>
      <c r="T14" s="160">
        <f t="shared" si="9"/>
        <v>2.4166666666666665</v>
      </c>
      <c r="U14" s="159">
        <v>3.6400000000000002E-2</v>
      </c>
      <c r="V14" s="159"/>
      <c r="W14" s="159">
        <v>7.2499999999999995E-2</v>
      </c>
      <c r="X14" s="159"/>
      <c r="Y14" s="163">
        <v>6.25</v>
      </c>
      <c r="Z14" s="163"/>
      <c r="AA14" s="65">
        <f t="shared" si="8"/>
        <v>222.6</v>
      </c>
      <c r="AB14" s="168">
        <f t="shared" si="4"/>
        <v>0.58310126872868195</v>
      </c>
      <c r="AD14" s="163"/>
      <c r="AE14" s="163"/>
      <c r="AF14" s="163"/>
      <c r="AG14" s="163"/>
      <c r="AH14" s="163"/>
      <c r="AI14" s="65"/>
      <c r="AJ14" s="65"/>
      <c r="AK14" s="65"/>
      <c r="AL14" s="65"/>
      <c r="AM14" s="65"/>
      <c r="AN14" s="158"/>
      <c r="AO14" s="158"/>
      <c r="AP14" s="158"/>
      <c r="AQ14" s="158"/>
      <c r="AR14" s="158"/>
      <c r="AS14" s="158"/>
      <c r="AT14" s="159"/>
      <c r="AU14" s="159"/>
      <c r="AV14" s="159"/>
      <c r="AW14" s="159"/>
      <c r="AX14" s="159"/>
      <c r="AY14" s="159"/>
      <c r="AZ14" s="158"/>
      <c r="BA14" s="158"/>
      <c r="BB14" s="158"/>
      <c r="BC14" s="158"/>
      <c r="BD14" s="158"/>
      <c r="BE14" s="158"/>
      <c r="BF14" s="159"/>
      <c r="BG14" s="159"/>
      <c r="BH14" s="159"/>
      <c r="BI14" s="159"/>
      <c r="BJ14" s="159"/>
      <c r="BK14" s="159"/>
    </row>
    <row r="15" spans="1:63" x14ac:dyDescent="0.35">
      <c r="A15" s="29">
        <v>42978</v>
      </c>
      <c r="B15" s="29" t="s">
        <v>152</v>
      </c>
      <c r="C15">
        <v>2</v>
      </c>
      <c r="D15">
        <v>32</v>
      </c>
      <c r="E15">
        <v>60</v>
      </c>
      <c r="F15" s="178">
        <f t="shared" si="5"/>
        <v>0.11837971691685639</v>
      </c>
      <c r="G15" s="177">
        <f t="shared" si="0"/>
        <v>0.85201568519537685</v>
      </c>
      <c r="H15" s="162">
        <f t="shared" si="1"/>
        <v>1.7344592698145163</v>
      </c>
      <c r="I15" s="164">
        <f t="shared" si="6"/>
        <v>20.106192982974676</v>
      </c>
      <c r="J15" s="65">
        <v>3.2</v>
      </c>
      <c r="K15" s="161">
        <f t="shared" si="2"/>
        <v>4.8453333333333344</v>
      </c>
      <c r="L15" s="161">
        <f t="shared" si="3"/>
        <v>4.1283000000000003</v>
      </c>
      <c r="M15" s="161"/>
      <c r="N15" s="161">
        <f t="shared" si="7"/>
        <v>34.873372800000013</v>
      </c>
      <c r="O15" s="158">
        <v>31.6</v>
      </c>
      <c r="P15" s="158"/>
      <c r="Q15" s="158">
        <v>12.51</v>
      </c>
      <c r="R15" s="158"/>
      <c r="S15" s="160">
        <f t="shared" si="10"/>
        <v>0.15333333333333335</v>
      </c>
      <c r="T15" s="160">
        <f t="shared" si="9"/>
        <v>0.33</v>
      </c>
      <c r="U15" s="159">
        <v>4.5999999999999999E-3</v>
      </c>
      <c r="V15" s="159"/>
      <c r="W15" s="159">
        <v>9.9000000000000008E-3</v>
      </c>
      <c r="X15" s="159"/>
      <c r="Y15" s="163">
        <v>3.45</v>
      </c>
      <c r="Z15" s="163"/>
      <c r="AA15" s="65">
        <f t="shared" si="8"/>
        <v>192</v>
      </c>
      <c r="AB15" s="168">
        <f t="shared" si="4"/>
        <v>0.13894077183533371</v>
      </c>
      <c r="AD15" s="163"/>
      <c r="AE15" s="163"/>
      <c r="AF15" s="163"/>
      <c r="AG15" s="163"/>
      <c r="AH15" s="163"/>
      <c r="AI15" s="65"/>
      <c r="AJ15" s="65"/>
      <c r="AK15" s="65"/>
      <c r="AL15" s="65"/>
      <c r="AM15" s="65"/>
      <c r="AN15" s="158"/>
      <c r="AO15" s="158"/>
      <c r="AP15" s="158"/>
      <c r="AQ15" s="158"/>
      <c r="AR15" s="158"/>
      <c r="AS15" s="158"/>
      <c r="AT15" s="159"/>
      <c r="AU15" s="159"/>
      <c r="AV15" s="159"/>
      <c r="AW15" s="159"/>
      <c r="AX15" s="159"/>
      <c r="AY15" s="159"/>
      <c r="AZ15" s="158"/>
      <c r="BA15" s="158"/>
      <c r="BB15" s="158"/>
      <c r="BC15" s="158"/>
      <c r="BD15" s="158"/>
      <c r="BE15" s="158"/>
      <c r="BF15" s="159"/>
      <c r="BG15" s="159"/>
      <c r="BH15" s="159"/>
      <c r="BI15" s="159"/>
      <c r="BJ15" s="159"/>
      <c r="BK15" s="159"/>
    </row>
    <row r="16" spans="1:63" x14ac:dyDescent="0.35">
      <c r="A16" s="29">
        <v>42978</v>
      </c>
      <c r="B16" s="29" t="s">
        <v>152</v>
      </c>
      <c r="C16">
        <v>2</v>
      </c>
      <c r="D16">
        <v>32</v>
      </c>
      <c r="E16">
        <v>65</v>
      </c>
      <c r="F16" s="178">
        <f t="shared" si="5"/>
        <v>0.13915113691191389</v>
      </c>
      <c r="G16" s="177">
        <f t="shared" si="0"/>
        <v>0.84191380908248359</v>
      </c>
      <c r="H16" s="162">
        <f t="shared" si="1"/>
        <v>1.6691028335606357</v>
      </c>
      <c r="I16" s="164">
        <f t="shared" si="6"/>
        <v>20.860175219836226</v>
      </c>
      <c r="J16" s="65">
        <v>3.32</v>
      </c>
      <c r="K16" s="161">
        <f t="shared" si="2"/>
        <v>5.754666666666667</v>
      </c>
      <c r="L16" s="161">
        <f t="shared" si="3"/>
        <v>4.8449333333333326</v>
      </c>
      <c r="M16" s="161"/>
      <c r="N16" s="161">
        <f t="shared" si="7"/>
        <v>34.817777568000004</v>
      </c>
      <c r="O16" s="158">
        <v>33.200000000000003</v>
      </c>
      <c r="P16" s="158"/>
      <c r="Q16" s="158">
        <v>12.53</v>
      </c>
      <c r="R16" s="158"/>
      <c r="S16" s="160">
        <f t="shared" si="10"/>
        <v>0.17333333333333334</v>
      </c>
      <c r="T16" s="160">
        <f t="shared" si="9"/>
        <v>0.38666666666666666</v>
      </c>
      <c r="U16" s="159">
        <v>5.1999999999999998E-3</v>
      </c>
      <c r="V16" s="159"/>
      <c r="W16" s="159">
        <v>1.1599999999999999E-2</v>
      </c>
      <c r="X16" s="159"/>
      <c r="Y16" s="163">
        <v>3.32</v>
      </c>
      <c r="Z16" s="163"/>
      <c r="AA16" s="65">
        <f t="shared" si="8"/>
        <v>199.2</v>
      </c>
      <c r="AB16" s="168">
        <f t="shared" si="4"/>
        <v>0.16527955167235062</v>
      </c>
      <c r="AD16" s="163"/>
      <c r="AE16" s="163"/>
      <c r="AF16" s="163"/>
      <c r="AG16" s="163"/>
      <c r="AH16" s="163"/>
      <c r="AI16" s="65"/>
      <c r="AJ16" s="65"/>
      <c r="AK16" s="65"/>
      <c r="AL16" s="65"/>
      <c r="AM16" s="65"/>
      <c r="AN16" s="158"/>
      <c r="AO16" s="158"/>
      <c r="AP16" s="158"/>
      <c r="AQ16" s="158"/>
      <c r="AR16" s="158"/>
      <c r="AS16" s="158"/>
      <c r="AT16" s="159"/>
      <c r="AU16" s="159"/>
      <c r="AV16" s="159"/>
      <c r="AW16" s="159"/>
      <c r="AX16" s="159"/>
      <c r="AY16" s="159"/>
      <c r="AZ16" s="158"/>
      <c r="BA16" s="158"/>
      <c r="BB16" s="158"/>
      <c r="BC16" s="158"/>
      <c r="BD16" s="158"/>
      <c r="BE16" s="158"/>
      <c r="BF16" s="159"/>
      <c r="BG16" s="159"/>
      <c r="BH16" s="159"/>
      <c r="BI16" s="159"/>
      <c r="BJ16" s="159"/>
      <c r="BK16" s="159"/>
    </row>
    <row r="17" spans="1:63" x14ac:dyDescent="0.35">
      <c r="A17" s="29">
        <v>42978</v>
      </c>
      <c r="B17" s="29" t="s">
        <v>152</v>
      </c>
      <c r="C17">
        <v>2</v>
      </c>
      <c r="D17">
        <v>32</v>
      </c>
      <c r="E17">
        <v>70</v>
      </c>
      <c r="F17" s="178">
        <f t="shared" si="5"/>
        <v>0.20988509328328833</v>
      </c>
      <c r="G17" s="177">
        <f t="shared" si="0"/>
        <v>0.80557311646463103</v>
      </c>
      <c r="H17" s="162">
        <f t="shared" si="1"/>
        <v>1.8903092331891536</v>
      </c>
      <c r="I17" s="164">
        <f t="shared" si="6"/>
        <v>22.053980428200347</v>
      </c>
      <c r="J17" s="65">
        <v>3.51</v>
      </c>
      <c r="K17" s="161">
        <f t="shared" si="2"/>
        <v>10.861666666666665</v>
      </c>
      <c r="L17" s="161">
        <f t="shared" si="3"/>
        <v>8.7498666666666658</v>
      </c>
      <c r="M17" s="161"/>
      <c r="N17" s="161">
        <f t="shared" si="7"/>
        <v>41.688842831999999</v>
      </c>
      <c r="O17" s="158">
        <v>34.299999999999997</v>
      </c>
      <c r="P17" s="158"/>
      <c r="Q17" s="158">
        <v>12.62</v>
      </c>
      <c r="R17" s="158"/>
      <c r="S17" s="160">
        <f t="shared" si="10"/>
        <v>0.31666666666666665</v>
      </c>
      <c r="T17" s="160">
        <f t="shared" si="9"/>
        <v>0.69333333333333336</v>
      </c>
      <c r="U17" s="159">
        <v>9.4999999999999998E-3</v>
      </c>
      <c r="V17" s="159"/>
      <c r="W17" s="159">
        <v>2.0799999999999999E-2</v>
      </c>
      <c r="X17" s="159"/>
      <c r="Y17" s="163">
        <v>3.76</v>
      </c>
      <c r="Z17" s="163"/>
      <c r="AA17" s="65">
        <f t="shared" si="8"/>
        <v>210.6</v>
      </c>
      <c r="AB17" s="168">
        <f t="shared" si="4"/>
        <v>0.26054133261596174</v>
      </c>
      <c r="AD17" s="163"/>
      <c r="AE17" s="163"/>
      <c r="AF17" s="163"/>
      <c r="AG17" s="163"/>
      <c r="AH17" s="163"/>
      <c r="AI17" s="65"/>
      <c r="AJ17" s="65"/>
      <c r="AK17" s="65"/>
      <c r="AL17" s="65"/>
      <c r="AM17" s="65"/>
      <c r="AN17" s="158"/>
      <c r="AO17" s="158"/>
      <c r="AP17" s="158"/>
      <c r="AQ17" s="158"/>
      <c r="AR17" s="158"/>
      <c r="AS17" s="158"/>
      <c r="AT17" s="159"/>
      <c r="AU17" s="159"/>
      <c r="AV17" s="159"/>
      <c r="AW17" s="159"/>
      <c r="AX17" s="159"/>
      <c r="AY17" s="159"/>
      <c r="AZ17" s="158"/>
      <c r="BA17" s="158"/>
      <c r="BB17" s="158"/>
      <c r="BC17" s="158"/>
      <c r="BD17" s="158"/>
      <c r="BE17" s="158"/>
      <c r="BF17" s="159"/>
      <c r="BG17" s="159"/>
      <c r="BH17" s="159"/>
      <c r="BI17" s="159"/>
      <c r="BJ17" s="159"/>
      <c r="BK17" s="159"/>
    </row>
    <row r="18" spans="1:63" x14ac:dyDescent="0.35">
      <c r="A18" s="29">
        <v>42978</v>
      </c>
      <c r="B18" s="29" t="s">
        <v>152</v>
      </c>
      <c r="C18">
        <v>2</v>
      </c>
      <c r="D18">
        <v>32</v>
      </c>
      <c r="E18">
        <v>75</v>
      </c>
      <c r="F18" s="178">
        <f t="shared" si="5"/>
        <v>0.26005388551235786</v>
      </c>
      <c r="G18" s="177">
        <f t="shared" si="0"/>
        <v>0.89387532891752119</v>
      </c>
      <c r="H18" s="162">
        <f t="shared" si="1"/>
        <v>1.8551173059755259</v>
      </c>
      <c r="I18" s="164">
        <f t="shared" si="6"/>
        <v>20.420352248333657</v>
      </c>
      <c r="J18" s="65">
        <v>3.25</v>
      </c>
      <c r="K18" s="161">
        <f t="shared" si="2"/>
        <v>11.021000000000001</v>
      </c>
      <c r="L18" s="161">
        <f t="shared" si="3"/>
        <v>9.8514000000000017</v>
      </c>
      <c r="M18" s="161"/>
      <c r="N18" s="161">
        <f t="shared" si="7"/>
        <v>37.882148850000007</v>
      </c>
      <c r="O18" s="158">
        <v>32.1</v>
      </c>
      <c r="P18" s="158"/>
      <c r="Q18" s="158">
        <v>12.63</v>
      </c>
      <c r="R18" s="158"/>
      <c r="S18" s="160">
        <f t="shared" si="10"/>
        <v>0.34333333333333332</v>
      </c>
      <c r="T18" s="160">
        <f t="shared" si="9"/>
        <v>0.78</v>
      </c>
      <c r="U18" s="159">
        <v>1.03E-2</v>
      </c>
      <c r="V18" s="159"/>
      <c r="W18" s="159">
        <v>2.3400000000000001E-2</v>
      </c>
      <c r="X18" s="159"/>
      <c r="Y18" s="163">
        <v>3.69</v>
      </c>
      <c r="Z18" s="163"/>
      <c r="AA18" s="65">
        <f t="shared" si="8"/>
        <v>195</v>
      </c>
      <c r="AB18" s="168">
        <f t="shared" si="4"/>
        <v>0.29092858601129745</v>
      </c>
      <c r="AD18" s="163"/>
      <c r="AE18" s="163"/>
      <c r="AF18" s="163"/>
      <c r="AG18" s="163"/>
      <c r="AH18" s="163"/>
      <c r="AI18" s="65"/>
      <c r="AJ18" s="65"/>
      <c r="AK18" s="65"/>
      <c r="AL18" s="65"/>
      <c r="AM18" s="65"/>
      <c r="AN18" s="158"/>
      <c r="AO18" s="158"/>
      <c r="AP18" s="158"/>
      <c r="AQ18" s="158"/>
      <c r="AR18" s="158"/>
      <c r="AS18" s="158"/>
      <c r="AT18" s="159"/>
      <c r="AU18" s="159"/>
      <c r="AV18" s="159"/>
      <c r="AW18" s="159"/>
      <c r="AX18" s="159"/>
      <c r="AY18" s="159"/>
      <c r="AZ18" s="158"/>
      <c r="BA18" s="158"/>
      <c r="BB18" s="158"/>
      <c r="BC18" s="158"/>
      <c r="BD18" s="158"/>
      <c r="BE18" s="158"/>
      <c r="BF18" s="159"/>
      <c r="BG18" s="159"/>
      <c r="BH18" s="159"/>
      <c r="BI18" s="159"/>
      <c r="BJ18" s="159"/>
      <c r="BK18" s="159"/>
    </row>
    <row r="19" spans="1:63" x14ac:dyDescent="0.35">
      <c r="A19" s="29">
        <v>42978</v>
      </c>
      <c r="B19" s="29" t="s">
        <v>152</v>
      </c>
      <c r="C19">
        <v>2</v>
      </c>
      <c r="D19">
        <v>32</v>
      </c>
      <c r="E19">
        <v>80</v>
      </c>
      <c r="F19" s="178">
        <f t="shared" si="5"/>
        <v>0.29124418999081242</v>
      </c>
      <c r="G19" s="177">
        <f t="shared" si="0"/>
        <v>0.9004883052018996</v>
      </c>
      <c r="H19" s="162">
        <f t="shared" si="1"/>
        <v>2.3578591233130668</v>
      </c>
      <c r="I19" s="164">
        <f t="shared" si="6"/>
        <v>19.603538158400308</v>
      </c>
      <c r="J19" s="65">
        <v>3.12</v>
      </c>
      <c r="K19" s="161">
        <f t="shared" si="2"/>
        <v>14.949666666666669</v>
      </c>
      <c r="L19" s="161">
        <f t="shared" si="3"/>
        <v>13.462</v>
      </c>
      <c r="M19" s="161"/>
      <c r="N19" s="161">
        <f t="shared" si="7"/>
        <v>46.222381296000009</v>
      </c>
      <c r="O19" s="158">
        <v>30.1</v>
      </c>
      <c r="P19" s="158"/>
      <c r="Q19" s="158">
        <v>12.7</v>
      </c>
      <c r="R19" s="158"/>
      <c r="S19" s="160">
        <f t="shared" si="10"/>
        <v>0.4966666666666667</v>
      </c>
      <c r="T19" s="160">
        <f t="shared" si="9"/>
        <v>1.06</v>
      </c>
      <c r="U19" s="159">
        <v>1.49E-2</v>
      </c>
      <c r="V19" s="159"/>
      <c r="W19" s="159">
        <v>3.1800000000000002E-2</v>
      </c>
      <c r="X19" s="159"/>
      <c r="Y19" s="163">
        <v>4.6900000000000004</v>
      </c>
      <c r="Z19" s="163"/>
      <c r="AA19" s="65">
        <f t="shared" si="8"/>
        <v>187.20000000000002</v>
      </c>
      <c r="AB19" s="168">
        <f t="shared" si="4"/>
        <v>0.32342917538003141</v>
      </c>
      <c r="AD19" s="163"/>
      <c r="AE19" s="163"/>
      <c r="AF19" s="163"/>
      <c r="AG19" s="163"/>
      <c r="AH19" s="163"/>
      <c r="AI19" s="65"/>
      <c r="AJ19" s="65"/>
      <c r="AK19" s="65"/>
      <c r="AL19" s="65"/>
      <c r="AM19" s="65"/>
      <c r="AN19" s="158"/>
      <c r="AO19" s="158"/>
      <c r="AP19" s="158"/>
      <c r="AQ19" s="158"/>
      <c r="AR19" s="158"/>
      <c r="AS19" s="158"/>
      <c r="AT19" s="159"/>
      <c r="AU19" s="159"/>
      <c r="AV19" s="159"/>
      <c r="AW19" s="159"/>
      <c r="AX19" s="159"/>
      <c r="AY19" s="159"/>
      <c r="AZ19" s="158"/>
      <c r="BA19" s="158"/>
      <c r="BB19" s="158"/>
      <c r="BC19" s="158"/>
      <c r="BD19" s="158"/>
      <c r="BE19" s="158"/>
      <c r="BF19" s="159"/>
      <c r="BG19" s="159"/>
      <c r="BH19" s="159"/>
      <c r="BI19" s="159"/>
      <c r="BJ19" s="159"/>
      <c r="BK19" s="159"/>
    </row>
    <row r="20" spans="1:63" x14ac:dyDescent="0.35">
      <c r="A20" s="29">
        <v>42978</v>
      </c>
      <c r="B20" s="29" t="s">
        <v>152</v>
      </c>
      <c r="C20">
        <v>2</v>
      </c>
      <c r="D20">
        <v>32</v>
      </c>
      <c r="E20">
        <v>85</v>
      </c>
      <c r="F20" s="178">
        <f t="shared" si="5"/>
        <v>0.34943767914106805</v>
      </c>
      <c r="G20" s="177">
        <f t="shared" si="0"/>
        <v>0.85528026776439792</v>
      </c>
      <c r="H20" s="162">
        <f t="shared" si="1"/>
        <v>2.3276946142728145</v>
      </c>
      <c r="I20" s="164">
        <f t="shared" si="6"/>
        <v>18.2212373908208</v>
      </c>
      <c r="J20" s="65">
        <v>2.9</v>
      </c>
      <c r="K20" s="161">
        <f t="shared" si="2"/>
        <v>17.32866666666667</v>
      </c>
      <c r="L20" s="161">
        <f t="shared" si="3"/>
        <v>14.820866666666667</v>
      </c>
      <c r="M20" s="161"/>
      <c r="N20" s="161">
        <f t="shared" si="7"/>
        <v>42.413476140000007</v>
      </c>
      <c r="O20" s="158">
        <v>27.8</v>
      </c>
      <c r="P20" s="158"/>
      <c r="Q20" s="158">
        <v>12.74</v>
      </c>
      <c r="R20" s="158"/>
      <c r="S20" s="160">
        <f t="shared" si="10"/>
        <v>0.62333333333333341</v>
      </c>
      <c r="T20" s="160">
        <f t="shared" si="9"/>
        <v>1.1633333333333333</v>
      </c>
      <c r="U20" s="159">
        <v>1.8700000000000001E-2</v>
      </c>
      <c r="V20" s="159"/>
      <c r="W20" s="159">
        <v>3.49E-2</v>
      </c>
      <c r="X20" s="159"/>
      <c r="Y20" s="163">
        <v>4.63</v>
      </c>
      <c r="Z20" s="163"/>
      <c r="AA20" s="65">
        <f t="shared" si="8"/>
        <v>174</v>
      </c>
      <c r="AB20" s="168">
        <f t="shared" si="4"/>
        <v>0.4085651128775098</v>
      </c>
      <c r="AD20" s="163"/>
      <c r="AE20" s="163"/>
      <c r="AF20" s="163"/>
      <c r="AG20" s="163"/>
      <c r="AH20" s="163"/>
      <c r="AI20" s="65"/>
      <c r="AJ20" s="65"/>
      <c r="AK20" s="65"/>
      <c r="AL20" s="65"/>
      <c r="AM20" s="65"/>
      <c r="AN20" s="158"/>
      <c r="AO20" s="158"/>
      <c r="AP20" s="158"/>
      <c r="AQ20" s="158"/>
      <c r="AR20" s="158"/>
      <c r="AS20" s="158"/>
      <c r="AT20" s="159"/>
      <c r="AU20" s="159"/>
      <c r="AV20" s="159"/>
      <c r="AW20" s="159"/>
      <c r="AX20" s="159"/>
      <c r="AY20" s="159"/>
      <c r="AZ20" s="158"/>
      <c r="BA20" s="158"/>
      <c r="BB20" s="158"/>
      <c r="BC20" s="158"/>
      <c r="BD20" s="158"/>
      <c r="BE20" s="158"/>
      <c r="BF20" s="159"/>
      <c r="BG20" s="159"/>
      <c r="BH20" s="159"/>
      <c r="BI20" s="159"/>
      <c r="BJ20" s="159"/>
      <c r="BK20" s="159"/>
    </row>
    <row r="21" spans="1:63" x14ac:dyDescent="0.35">
      <c r="A21" s="29">
        <v>42978</v>
      </c>
      <c r="B21" s="29" t="s">
        <v>152</v>
      </c>
      <c r="C21">
        <v>2</v>
      </c>
      <c r="D21">
        <v>32</v>
      </c>
      <c r="E21">
        <v>90</v>
      </c>
      <c r="F21" s="178">
        <f t="shared" si="5"/>
        <v>0.36590035146225064</v>
      </c>
      <c r="G21" s="177">
        <f t="shared" si="0"/>
        <v>0.837360150848523</v>
      </c>
      <c r="H21" s="162">
        <f t="shared" si="1"/>
        <v>2.4584074867805747</v>
      </c>
      <c r="I21" s="164">
        <f t="shared" si="6"/>
        <v>17.27875959474386</v>
      </c>
      <c r="J21" s="65">
        <v>2.75</v>
      </c>
      <c r="K21" s="161">
        <f t="shared" si="2"/>
        <v>18.561666666666667</v>
      </c>
      <c r="L21" s="161">
        <f t="shared" si="3"/>
        <v>15.542800000000002</v>
      </c>
      <c r="M21" s="161"/>
      <c r="N21" s="161">
        <f t="shared" si="7"/>
        <v>42.478231950000001</v>
      </c>
      <c r="O21" s="158">
        <v>25.9</v>
      </c>
      <c r="P21" s="158"/>
      <c r="Q21" s="158">
        <v>12.81</v>
      </c>
      <c r="R21" s="158"/>
      <c r="S21" s="160">
        <f t="shared" si="10"/>
        <v>0.71666666666666667</v>
      </c>
      <c r="T21" s="160">
        <f t="shared" si="9"/>
        <v>1.2133333333333334</v>
      </c>
      <c r="U21" s="159">
        <v>2.1499999999999998E-2</v>
      </c>
      <c r="V21" s="159"/>
      <c r="W21" s="159">
        <v>3.6400000000000002E-2</v>
      </c>
      <c r="X21" s="159"/>
      <c r="Y21" s="163">
        <v>4.8899999999999997</v>
      </c>
      <c r="Z21" s="163"/>
      <c r="AA21" s="65">
        <f t="shared" si="8"/>
        <v>165</v>
      </c>
      <c r="AB21" s="168">
        <f t="shared" si="4"/>
        <v>0.4369689088876183</v>
      </c>
      <c r="AD21" s="163"/>
      <c r="AE21" s="163"/>
      <c r="AF21" s="163"/>
      <c r="AG21" s="163"/>
      <c r="AH21" s="163"/>
      <c r="AI21" s="65"/>
      <c r="AJ21" s="65"/>
      <c r="AK21" s="65"/>
      <c r="AL21" s="65"/>
      <c r="AM21" s="65"/>
      <c r="AN21" s="158"/>
      <c r="AO21" s="158"/>
      <c r="AP21" s="158"/>
      <c r="AQ21" s="158"/>
      <c r="AR21" s="158"/>
      <c r="AS21" s="158"/>
      <c r="AT21" s="159"/>
      <c r="AU21" s="159"/>
      <c r="AV21" s="159"/>
      <c r="AW21" s="159"/>
      <c r="AX21" s="159"/>
      <c r="AY21" s="159"/>
      <c r="AZ21" s="158"/>
      <c r="BA21" s="158"/>
      <c r="BB21" s="158"/>
      <c r="BC21" s="158"/>
      <c r="BD21" s="158"/>
      <c r="BE21" s="158"/>
      <c r="BF21" s="159"/>
      <c r="BG21" s="159"/>
      <c r="BH21" s="159"/>
      <c r="BI21" s="159"/>
      <c r="BJ21" s="159"/>
      <c r="BK21" s="159"/>
    </row>
    <row r="22" spans="1:63" x14ac:dyDescent="0.35">
      <c r="A22" s="29">
        <v>42978</v>
      </c>
      <c r="B22" s="29" t="s">
        <v>152</v>
      </c>
      <c r="C22">
        <v>2</v>
      </c>
      <c r="D22">
        <v>32</v>
      </c>
      <c r="E22">
        <v>95</v>
      </c>
      <c r="F22" s="178">
        <f t="shared" si="5"/>
        <v>0.40487779580225475</v>
      </c>
      <c r="G22" s="177">
        <f t="shared" si="0"/>
        <v>0.92109816384180787</v>
      </c>
      <c r="H22" s="162">
        <f t="shared" si="1"/>
        <v>2.63939454102209</v>
      </c>
      <c r="I22" s="164">
        <f t="shared" si="6"/>
        <v>16.273449945595129</v>
      </c>
      <c r="J22" s="65">
        <v>2.59</v>
      </c>
      <c r="K22" s="161">
        <f t="shared" si="2"/>
        <v>18.88</v>
      </c>
      <c r="L22" s="161">
        <f t="shared" si="3"/>
        <v>17.390333333333331</v>
      </c>
      <c r="M22" s="161"/>
      <c r="N22" s="161">
        <f t="shared" si="7"/>
        <v>42.952054950000004</v>
      </c>
      <c r="O22" s="158">
        <v>24</v>
      </c>
      <c r="P22" s="158"/>
      <c r="Q22" s="158">
        <v>12.85</v>
      </c>
      <c r="R22" s="158"/>
      <c r="S22" s="160">
        <f t="shared" si="10"/>
        <v>0.78666666666666663</v>
      </c>
      <c r="T22" s="160">
        <f t="shared" si="9"/>
        <v>1.3533333333333333</v>
      </c>
      <c r="U22" s="159">
        <v>2.3599999999999999E-2</v>
      </c>
      <c r="V22" s="159"/>
      <c r="W22" s="159">
        <v>4.0599999999999997E-2</v>
      </c>
      <c r="X22" s="159"/>
      <c r="Y22" s="163">
        <v>5.25</v>
      </c>
      <c r="Z22" s="163"/>
      <c r="AA22" s="65">
        <f t="shared" si="8"/>
        <v>155.39999999999998</v>
      </c>
      <c r="AB22" s="168">
        <f t="shared" si="4"/>
        <v>0.43955987721607248</v>
      </c>
      <c r="AD22" s="163"/>
      <c r="AE22" s="163"/>
      <c r="AF22" s="163"/>
      <c r="AG22" s="163"/>
      <c r="AH22" s="163"/>
      <c r="AI22" s="65"/>
      <c r="AJ22" s="65"/>
      <c r="AK22" s="65"/>
      <c r="AL22" s="65"/>
      <c r="AM22" s="65"/>
      <c r="AN22" s="158"/>
      <c r="AO22" s="158"/>
      <c r="AP22" s="158"/>
      <c r="AQ22" s="158"/>
      <c r="AR22" s="158"/>
      <c r="AS22" s="158"/>
      <c r="AT22" s="159"/>
      <c r="AU22" s="159"/>
      <c r="AV22" s="159"/>
      <c r="AW22" s="159"/>
      <c r="AX22" s="159"/>
      <c r="AY22" s="159"/>
      <c r="AZ22" s="158"/>
      <c r="BA22" s="158"/>
      <c r="BB22" s="158"/>
      <c r="BC22" s="158"/>
      <c r="BD22" s="158"/>
      <c r="BE22" s="158"/>
      <c r="BF22" s="159"/>
      <c r="BG22" s="159"/>
      <c r="BH22" s="159"/>
      <c r="BI22" s="159"/>
      <c r="BJ22" s="159"/>
      <c r="BK22" s="159"/>
    </row>
    <row r="23" spans="1:63" x14ac:dyDescent="0.35">
      <c r="A23" s="29">
        <v>42978</v>
      </c>
      <c r="B23" s="29" t="s">
        <v>152</v>
      </c>
      <c r="C23">
        <v>2</v>
      </c>
      <c r="D23">
        <v>32</v>
      </c>
      <c r="E23">
        <v>100</v>
      </c>
      <c r="F23" s="178">
        <f t="shared" si="5"/>
        <v>0.41135258112553447</v>
      </c>
      <c r="G23" s="177">
        <f t="shared" si="0"/>
        <v>0.83876651982378869</v>
      </c>
      <c r="H23" s="162">
        <f t="shared" si="1"/>
        <v>2.7550251590097243</v>
      </c>
      <c r="I23" s="164">
        <f t="shared" si="6"/>
        <v>15.456635855661782</v>
      </c>
      <c r="J23" s="65">
        <v>2.46</v>
      </c>
      <c r="K23" s="161">
        <f t="shared" si="2"/>
        <v>20.884</v>
      </c>
      <c r="L23" s="161">
        <f t="shared" si="3"/>
        <v>17.516800000000003</v>
      </c>
      <c r="M23" s="161"/>
      <c r="N23" s="161">
        <f t="shared" si="7"/>
        <v>42.583420656000008</v>
      </c>
      <c r="O23" s="158">
        <v>22.7</v>
      </c>
      <c r="P23" s="158"/>
      <c r="Q23" s="158">
        <v>12.88</v>
      </c>
      <c r="R23" s="158"/>
      <c r="S23" s="160">
        <f t="shared" si="10"/>
        <v>0.92</v>
      </c>
      <c r="T23" s="160">
        <f t="shared" si="9"/>
        <v>1.36</v>
      </c>
      <c r="U23" s="159">
        <v>2.76E-2</v>
      </c>
      <c r="V23" s="159"/>
      <c r="W23" s="159">
        <v>4.0800000000000003E-2</v>
      </c>
      <c r="X23" s="159"/>
      <c r="Y23" s="163">
        <v>5.48</v>
      </c>
      <c r="Z23" s="163"/>
      <c r="AA23" s="65">
        <f t="shared" si="8"/>
        <v>147.6</v>
      </c>
      <c r="AB23" s="168">
        <f t="shared" si="4"/>
        <v>0.49042560879987557</v>
      </c>
      <c r="AD23" s="163"/>
      <c r="AE23" s="163"/>
      <c r="AF23" s="163"/>
      <c r="AG23" s="163"/>
      <c r="AH23" s="163"/>
      <c r="AI23" s="65"/>
      <c r="AJ23" s="65"/>
      <c r="AK23" s="65"/>
      <c r="AL23" s="65"/>
      <c r="AM23" s="65"/>
      <c r="AN23" s="158"/>
      <c r="AO23" s="158"/>
      <c r="AP23" s="158"/>
      <c r="AQ23" s="158"/>
      <c r="AR23" s="158"/>
      <c r="AS23" s="158"/>
      <c r="AT23" s="159"/>
      <c r="AU23" s="159"/>
      <c r="AV23" s="159"/>
      <c r="AW23" s="159"/>
      <c r="AX23" s="159"/>
      <c r="AY23" s="159"/>
      <c r="AZ23" s="158"/>
      <c r="BA23" s="158"/>
      <c r="BB23" s="158"/>
      <c r="BC23" s="158"/>
      <c r="BD23" s="158"/>
      <c r="BE23" s="158"/>
      <c r="BF23" s="159"/>
      <c r="BG23" s="159"/>
      <c r="BH23" s="159"/>
      <c r="BI23" s="159"/>
      <c r="BJ23" s="159"/>
      <c r="BK23" s="159"/>
    </row>
    <row r="24" spans="1:63" x14ac:dyDescent="0.35">
      <c r="A24" s="29">
        <v>42978</v>
      </c>
      <c r="B24" s="29" t="s">
        <v>152</v>
      </c>
      <c r="C24">
        <v>3</v>
      </c>
      <c r="D24">
        <v>32</v>
      </c>
      <c r="E24">
        <v>85</v>
      </c>
      <c r="F24" s="178">
        <f t="shared" si="5"/>
        <v>0.43740218821597443</v>
      </c>
      <c r="G24" s="177">
        <f t="shared" si="0"/>
        <v>0.76583717357910919</v>
      </c>
      <c r="H24" s="162">
        <f t="shared" si="1"/>
        <v>4.0370167932204533</v>
      </c>
      <c r="I24" s="164">
        <f t="shared" si="6"/>
        <v>22.116812281272143</v>
      </c>
      <c r="J24" s="65">
        <v>3.52</v>
      </c>
      <c r="K24" s="161">
        <f t="shared" si="2"/>
        <v>50.994999999999997</v>
      </c>
      <c r="L24" s="161">
        <f t="shared" si="3"/>
        <v>39.053866666666671</v>
      </c>
      <c r="M24" s="161"/>
      <c r="N24" s="161">
        <f t="shared" si="7"/>
        <v>89.285942592000012</v>
      </c>
      <c r="O24" s="158">
        <v>32.9</v>
      </c>
      <c r="P24" s="158"/>
      <c r="Q24" s="158">
        <v>13.12</v>
      </c>
      <c r="R24" s="158"/>
      <c r="S24" s="160">
        <f t="shared" si="10"/>
        <v>1.55</v>
      </c>
      <c r="T24" s="160">
        <f t="shared" si="9"/>
        <v>2.976666666666667</v>
      </c>
      <c r="U24" s="159">
        <v>4.65E-2</v>
      </c>
      <c r="V24" s="159"/>
      <c r="W24" s="159">
        <v>8.9300000000000004E-2</v>
      </c>
      <c r="X24" s="159"/>
      <c r="Y24" s="163">
        <v>8.0299999999999994</v>
      </c>
      <c r="Z24" s="163"/>
      <c r="AA24" s="65">
        <f t="shared" si="8"/>
        <v>211.2</v>
      </c>
      <c r="AB24" s="168">
        <f t="shared" si="4"/>
        <v>0.57114253957116345</v>
      </c>
      <c r="AD24" s="163"/>
      <c r="AE24" s="163"/>
      <c r="AF24" s="163"/>
      <c r="AG24" s="163"/>
      <c r="AH24" s="163"/>
      <c r="AI24" s="65"/>
      <c r="AJ24" s="65"/>
      <c r="AK24" s="65"/>
      <c r="AL24" s="65"/>
      <c r="AM24" s="65"/>
      <c r="AN24" s="158"/>
      <c r="AO24" s="158"/>
      <c r="AP24" s="158"/>
      <c r="AQ24" s="158"/>
      <c r="AR24" s="158"/>
      <c r="AS24" s="158"/>
      <c r="AT24" s="159"/>
      <c r="AU24" s="159"/>
      <c r="AV24" s="159"/>
      <c r="AW24" s="159"/>
      <c r="AX24" s="159"/>
      <c r="AY24" s="159"/>
      <c r="AZ24" s="158"/>
      <c r="BA24" s="158"/>
      <c r="BB24" s="158"/>
      <c r="BC24" s="158"/>
      <c r="BD24" s="158"/>
      <c r="BE24" s="158"/>
      <c r="BF24" s="159"/>
      <c r="BG24" s="159"/>
      <c r="BH24" s="159"/>
      <c r="BI24" s="159"/>
      <c r="BJ24" s="159"/>
      <c r="BK24" s="159"/>
    </row>
    <row r="25" spans="1:63" x14ac:dyDescent="0.35">
      <c r="A25" s="29">
        <v>42978</v>
      </c>
      <c r="B25" s="29" t="s">
        <v>152</v>
      </c>
      <c r="C25">
        <v>3</v>
      </c>
      <c r="D25">
        <v>32</v>
      </c>
      <c r="E25">
        <v>90</v>
      </c>
      <c r="F25" s="178">
        <f t="shared" si="5"/>
        <v>0.50992839112982646</v>
      </c>
      <c r="G25" s="177">
        <f t="shared" si="0"/>
        <v>0.79640792678912375</v>
      </c>
      <c r="H25" s="162">
        <f t="shared" si="1"/>
        <v>3.7906733027250579</v>
      </c>
      <c r="I25" s="164">
        <f t="shared" si="6"/>
        <v>20.860175219836226</v>
      </c>
      <c r="J25" s="65">
        <v>3.32</v>
      </c>
      <c r="K25" s="161">
        <f t="shared" si="2"/>
        <v>50.629999999999995</v>
      </c>
      <c r="L25" s="161">
        <f t="shared" si="3"/>
        <v>40.322133333333333</v>
      </c>
      <c r="M25" s="161"/>
      <c r="N25" s="161">
        <f t="shared" si="7"/>
        <v>79.074109296000003</v>
      </c>
      <c r="O25" s="158">
        <v>30.5</v>
      </c>
      <c r="P25" s="158"/>
      <c r="Q25" s="158">
        <v>13.12</v>
      </c>
      <c r="R25" s="158"/>
      <c r="S25" s="160">
        <f t="shared" si="10"/>
        <v>1.66</v>
      </c>
      <c r="T25" s="160">
        <f t="shared" si="9"/>
        <v>3.0733333333333337</v>
      </c>
      <c r="U25" s="159">
        <v>4.9799999999999997E-2</v>
      </c>
      <c r="V25" s="159"/>
      <c r="W25" s="159">
        <v>9.2200000000000004E-2</v>
      </c>
      <c r="X25" s="159"/>
      <c r="Y25" s="163">
        <v>7.54</v>
      </c>
      <c r="Z25" s="163"/>
      <c r="AA25" s="65">
        <f t="shared" si="8"/>
        <v>199.2</v>
      </c>
      <c r="AB25" s="168">
        <f t="shared" si="4"/>
        <v>0.64028542908369046</v>
      </c>
      <c r="AD25" s="163"/>
      <c r="AE25" s="163"/>
      <c r="AF25" s="163"/>
      <c r="AG25" s="163"/>
      <c r="AH25" s="163"/>
      <c r="AI25" s="65"/>
      <c r="AJ25" s="65"/>
      <c r="AK25" s="65"/>
      <c r="AL25" s="65"/>
      <c r="AM25" s="65"/>
      <c r="AN25" s="158"/>
      <c r="AO25" s="158"/>
      <c r="AP25" s="158"/>
      <c r="AQ25" s="158"/>
      <c r="AR25" s="158"/>
      <c r="AS25" s="158"/>
      <c r="AT25" s="159"/>
      <c r="AU25" s="159"/>
      <c r="AV25" s="159"/>
      <c r="AW25" s="159"/>
      <c r="AX25" s="159"/>
      <c r="AY25" s="159"/>
      <c r="AZ25" s="158"/>
      <c r="BA25" s="158"/>
      <c r="BB25" s="158"/>
      <c r="BC25" s="158"/>
      <c r="BD25" s="158"/>
      <c r="BE25" s="158"/>
      <c r="BF25" s="159"/>
      <c r="BG25" s="159"/>
      <c r="BH25" s="159"/>
      <c r="BI25" s="159"/>
      <c r="BJ25" s="159"/>
      <c r="BK25" s="159"/>
    </row>
    <row r="26" spans="1:63" x14ac:dyDescent="0.35">
      <c r="A26" s="29">
        <v>42978</v>
      </c>
      <c r="B26" s="29" t="s">
        <v>152</v>
      </c>
      <c r="C26">
        <v>3</v>
      </c>
      <c r="D26">
        <v>32</v>
      </c>
      <c r="E26">
        <v>95</v>
      </c>
      <c r="F26" s="178">
        <f t="shared" si="5"/>
        <v>0.44427669459674168</v>
      </c>
      <c r="G26" s="177">
        <f t="shared" si="0"/>
        <v>0.71367521367521358</v>
      </c>
      <c r="H26" s="162">
        <f t="shared" si="1"/>
        <v>4.192866756595091</v>
      </c>
      <c r="I26" s="164">
        <f t="shared" si="6"/>
        <v>19.603538158400308</v>
      </c>
      <c r="J26" s="65">
        <v>3.12</v>
      </c>
      <c r="K26" s="161">
        <f t="shared" si="2"/>
        <v>51.168000000000006</v>
      </c>
      <c r="L26" s="161">
        <f t="shared" si="3"/>
        <v>36.517333333333333</v>
      </c>
      <c r="M26" s="161"/>
      <c r="N26" s="161">
        <f t="shared" si="7"/>
        <v>82.195023456000015</v>
      </c>
      <c r="O26" s="158">
        <v>28.8</v>
      </c>
      <c r="P26" s="158"/>
      <c r="Q26" s="158">
        <v>13.12</v>
      </c>
      <c r="R26" s="158"/>
      <c r="S26" s="160">
        <f t="shared" si="10"/>
        <v>1.7766666666666668</v>
      </c>
      <c r="T26" s="160">
        <f t="shared" si="9"/>
        <v>2.7833333333333337</v>
      </c>
      <c r="U26" s="159">
        <v>5.33E-2</v>
      </c>
      <c r="V26" s="159"/>
      <c r="W26" s="159">
        <v>8.3500000000000005E-2</v>
      </c>
      <c r="X26" s="159"/>
      <c r="Y26" s="163">
        <v>8.34</v>
      </c>
      <c r="Z26" s="163"/>
      <c r="AA26" s="65">
        <f t="shared" si="8"/>
        <v>187.20000000000002</v>
      </c>
      <c r="AB26" s="168">
        <f t="shared" si="4"/>
        <v>0.62251944033315898</v>
      </c>
      <c r="AD26" s="163"/>
      <c r="AE26" s="163"/>
      <c r="AF26" s="163"/>
      <c r="AG26" s="163"/>
      <c r="AH26" s="163"/>
      <c r="AI26" s="65"/>
      <c r="AJ26" s="65"/>
      <c r="AK26" s="65"/>
      <c r="AL26" s="65"/>
      <c r="AM26" s="65"/>
      <c r="AN26" s="158"/>
      <c r="AO26" s="158"/>
      <c r="AP26" s="158"/>
      <c r="AQ26" s="158"/>
      <c r="AR26" s="158"/>
      <c r="AS26" s="158"/>
      <c r="AT26" s="159"/>
      <c r="AU26" s="159"/>
      <c r="AV26" s="159"/>
      <c r="AW26" s="159"/>
      <c r="AX26" s="159"/>
      <c r="AY26" s="159"/>
      <c r="AZ26" s="158"/>
      <c r="BA26" s="158"/>
      <c r="BB26" s="158"/>
      <c r="BC26" s="158"/>
      <c r="BD26" s="158"/>
      <c r="BE26" s="158"/>
      <c r="BF26" s="159"/>
      <c r="BG26" s="159"/>
      <c r="BH26" s="159"/>
      <c r="BI26" s="159"/>
      <c r="BJ26" s="159"/>
      <c r="BK26" s="159"/>
    </row>
    <row r="27" spans="1:63" x14ac:dyDescent="0.35">
      <c r="A27" s="29">
        <v>42978</v>
      </c>
      <c r="B27" s="29" t="s">
        <v>152</v>
      </c>
      <c r="C27">
        <v>3</v>
      </c>
      <c r="D27">
        <v>32</v>
      </c>
      <c r="E27">
        <v>100</v>
      </c>
      <c r="F27" s="178">
        <f t="shared" si="5"/>
        <v>0.43549402937032122</v>
      </c>
      <c r="G27" s="177">
        <f t="shared" si="0"/>
        <v>0.68727598566308246</v>
      </c>
      <c r="H27" s="162">
        <f t="shared" si="1"/>
        <v>4.107400647647709</v>
      </c>
      <c r="I27" s="164">
        <f t="shared" si="6"/>
        <v>18.723892215395168</v>
      </c>
      <c r="J27" s="65">
        <v>2.98</v>
      </c>
      <c r="K27" s="161">
        <f t="shared" si="2"/>
        <v>48.731999999999999</v>
      </c>
      <c r="L27" s="161">
        <f t="shared" si="3"/>
        <v>33.492333333333335</v>
      </c>
      <c r="M27" s="161"/>
      <c r="N27" s="161">
        <f t="shared" si="7"/>
        <v>76.906527012000012</v>
      </c>
      <c r="O27" s="158">
        <v>27.9</v>
      </c>
      <c r="P27" s="158"/>
      <c r="Q27" s="158">
        <v>13.1</v>
      </c>
      <c r="R27" s="158"/>
      <c r="S27" s="160">
        <f t="shared" si="10"/>
        <v>1.7466666666666668</v>
      </c>
      <c r="T27" s="160">
        <f t="shared" si="9"/>
        <v>2.5566666666666671</v>
      </c>
      <c r="U27" s="159">
        <v>5.2400000000000002E-2</v>
      </c>
      <c r="V27" s="159"/>
      <c r="W27" s="159">
        <v>7.6700000000000004E-2</v>
      </c>
      <c r="X27" s="159"/>
      <c r="Y27" s="163">
        <v>8.17</v>
      </c>
      <c r="Z27" s="163"/>
      <c r="AA27" s="65">
        <f t="shared" si="8"/>
        <v>178.8</v>
      </c>
      <c r="AB27" s="168">
        <f t="shared" si="4"/>
        <v>0.63365232956620399</v>
      </c>
      <c r="AD27" s="163"/>
      <c r="AE27" s="163"/>
      <c r="AF27" s="163"/>
      <c r="AG27" s="163"/>
      <c r="AH27" s="163"/>
      <c r="AI27" s="65"/>
      <c r="AJ27" s="65"/>
      <c r="AK27" s="65"/>
      <c r="AL27" s="65"/>
      <c r="AM27" s="65"/>
      <c r="AN27" s="158"/>
      <c r="AO27" s="158"/>
      <c r="AP27" s="158"/>
      <c r="AQ27" s="158"/>
      <c r="AR27" s="158"/>
      <c r="AS27" s="158"/>
      <c r="AT27" s="159"/>
      <c r="AU27" s="159"/>
      <c r="AV27" s="159"/>
      <c r="AW27" s="159"/>
      <c r="AX27" s="159"/>
      <c r="AY27" s="159"/>
      <c r="AZ27" s="158"/>
      <c r="BA27" s="158"/>
      <c r="BB27" s="158"/>
      <c r="BC27" s="158"/>
      <c r="BD27" s="158"/>
      <c r="BE27" s="158"/>
      <c r="BF27" s="159"/>
      <c r="BG27" s="159"/>
      <c r="BH27" s="159"/>
      <c r="BI27" s="159"/>
      <c r="BJ27" s="159"/>
      <c r="BK27" s="159"/>
    </row>
    <row r="28" spans="1:63" x14ac:dyDescent="0.35">
      <c r="A28" s="29">
        <v>43031</v>
      </c>
      <c r="B28" s="29" t="s">
        <v>150</v>
      </c>
      <c r="C28">
        <v>2</v>
      </c>
      <c r="D28">
        <v>32</v>
      </c>
      <c r="E28">
        <v>50</v>
      </c>
      <c r="F28" s="178">
        <f t="shared" si="5"/>
        <v>-2.5660302458162733E-2</v>
      </c>
      <c r="G28" s="177">
        <f t="shared" si="0"/>
        <v>0.36991785144456907</v>
      </c>
      <c r="H28" s="162">
        <f t="shared" si="1"/>
        <v>1.0909497436224638</v>
      </c>
      <c r="I28" s="164">
        <f t="shared" si="6"/>
        <v>23.034157336120359</v>
      </c>
      <c r="J28" s="164">
        <f t="shared" ref="J28:J37" si="11">AVERAGE(AI28:AM28)</f>
        <v>3.6659999999999995</v>
      </c>
      <c r="K28" s="161">
        <f t="shared" ref="K28:K37" si="12">O28*S28</f>
        <v>-1.7431451612903228</v>
      </c>
      <c r="L28" s="161">
        <f t="shared" ref="L28:L37" si="13">Q28*T28</f>
        <v>-0.644820512820513</v>
      </c>
      <c r="M28" s="167">
        <v>359</v>
      </c>
      <c r="N28" s="161">
        <f t="shared" si="7"/>
        <v>25.129108040400002</v>
      </c>
      <c r="O28" s="158">
        <f t="shared" ref="O28:O36" si="14">AVERAGE(AN28:AS28)</f>
        <v>39.300000000000004</v>
      </c>
      <c r="P28" s="165">
        <f t="shared" ref="P28:P36" si="15">_xlfn.STDEV.P(AN28:AS28)</f>
        <v>0.16329931618554464</v>
      </c>
      <c r="Q28" s="165">
        <f t="shared" ref="Q28:Q36" si="16">AVERAGE(AZ28:BE28)</f>
        <v>12.574000000000002</v>
      </c>
      <c r="R28" s="165">
        <f t="shared" ref="R28:R36" si="17">_xlfn.STDEV.P(AZ28:BE28)</f>
        <v>4.8989794855662516E-3</v>
      </c>
      <c r="S28" s="160">
        <f t="shared" ref="S28:S36" si="18">U28/$W$2</f>
        <v>-4.4354838709677422E-2</v>
      </c>
      <c r="T28" s="160">
        <f t="shared" ref="T28:T36" si="19">W28/$W$3</f>
        <v>-5.1282051282051287E-2</v>
      </c>
      <c r="U28" s="159">
        <f t="shared" ref="U28:U36" si="20">AVERAGE(AT28:AY28)</f>
        <v>-1.1000000000000001E-3</v>
      </c>
      <c r="V28" s="159">
        <f t="shared" ref="V28:V36" si="21">_xlfn.STDEV.P(AT28:AY28)</f>
        <v>0</v>
      </c>
      <c r="W28" s="159">
        <f t="shared" ref="W28:W36" si="22">AVERAGE(BF28:BK28)</f>
        <v>-1.6000000000000001E-3</v>
      </c>
      <c r="X28" s="159">
        <f t="shared" ref="X28:X36" si="23">_xlfn.STDEV.P(BF28:BK28)</f>
        <v>0</v>
      </c>
      <c r="Y28" s="163">
        <f t="shared" ref="Y28:Y36" si="24">AVERAGE(AD28:AH28)</f>
        <v>2.17</v>
      </c>
      <c r="Z28" s="162">
        <f t="shared" ref="Z28:Z36" si="25">_xlfn.STDEV.P(AD28:AH28)</f>
        <v>0.41708512320628283</v>
      </c>
      <c r="AA28" s="65">
        <f t="shared" si="8"/>
        <v>219.95999999999998</v>
      </c>
      <c r="AB28" s="168">
        <f t="shared" si="4"/>
        <v>-6.9367570010359023E-2</v>
      </c>
      <c r="AD28" s="163">
        <v>1.95</v>
      </c>
      <c r="AE28" s="163">
        <v>2.72</v>
      </c>
      <c r="AF28" s="163">
        <v>1.55</v>
      </c>
      <c r="AG28" s="163">
        <v>2.5299999999999998</v>
      </c>
      <c r="AH28" s="163">
        <v>2.1</v>
      </c>
      <c r="AI28" s="65">
        <v>3.66</v>
      </c>
      <c r="AJ28" s="65">
        <v>3.67</v>
      </c>
      <c r="AK28" s="65">
        <v>3.67</v>
      </c>
      <c r="AL28" s="65">
        <v>3.66</v>
      </c>
      <c r="AM28" s="65">
        <v>3.67</v>
      </c>
      <c r="AN28" s="158">
        <v>39.1</v>
      </c>
      <c r="AO28" s="158">
        <v>39.200000000000003</v>
      </c>
      <c r="AP28" s="158">
        <v>39.200000000000003</v>
      </c>
      <c r="AQ28" s="158">
        <v>39.299999999999997</v>
      </c>
      <c r="AR28" s="158">
        <v>39.4</v>
      </c>
      <c r="AS28" s="158">
        <v>39.6</v>
      </c>
      <c r="AT28" s="159">
        <f>-1.1/1000</f>
        <v>-1.1000000000000001E-3</v>
      </c>
      <c r="AU28" s="159">
        <v>-1.1000000000000001E-3</v>
      </c>
      <c r="AV28" s="159">
        <v>-1.1000000000000001E-3</v>
      </c>
      <c r="AW28" s="159" t="s">
        <v>51</v>
      </c>
      <c r="AX28" s="159" t="s">
        <v>51</v>
      </c>
      <c r="AY28" s="159" t="s">
        <v>51</v>
      </c>
      <c r="AZ28" s="158">
        <v>12.58</v>
      </c>
      <c r="BA28" s="158">
        <v>12.58</v>
      </c>
      <c r="BB28" s="158">
        <v>12.57</v>
      </c>
      <c r="BC28" s="158">
        <v>12.57</v>
      </c>
      <c r="BD28" s="158">
        <v>12.57</v>
      </c>
      <c r="BE28" s="158" t="s">
        <v>51</v>
      </c>
      <c r="BF28" s="159">
        <v>-1.6000000000000001E-3</v>
      </c>
      <c r="BG28" s="159">
        <v>-1.6000000000000001E-3</v>
      </c>
      <c r="BH28" s="159">
        <v>-1.6000000000000001E-3</v>
      </c>
      <c r="BI28" s="159">
        <v>-1.6000000000000001E-3</v>
      </c>
      <c r="BJ28" s="159" t="s">
        <v>51</v>
      </c>
      <c r="BK28" s="159" t="s">
        <v>51</v>
      </c>
    </row>
    <row r="29" spans="1:63" x14ac:dyDescent="0.35">
      <c r="A29" s="29">
        <v>43031</v>
      </c>
      <c r="B29" s="29" t="s">
        <v>150</v>
      </c>
      <c r="C29">
        <v>3</v>
      </c>
      <c r="D29">
        <v>32</v>
      </c>
      <c r="E29">
        <v>50</v>
      </c>
      <c r="F29" s="178">
        <f t="shared" si="5"/>
        <v>1.343217075194509E-2</v>
      </c>
      <c r="G29" s="177">
        <f t="shared" ref="G29:G37" si="26">L29/K29</f>
        <v>-0.65407277281933696</v>
      </c>
      <c r="H29" s="162">
        <f t="shared" ref="H29:H37" si="27">Y29*9.81*$K$4</f>
        <v>1.3835454813129127</v>
      </c>
      <c r="I29" s="164">
        <f t="shared" si="6"/>
        <v>39.797695735675497</v>
      </c>
      <c r="J29" s="164">
        <f t="shared" si="11"/>
        <v>6.3339999999999996</v>
      </c>
      <c r="K29" s="161">
        <f t="shared" si="12"/>
        <v>-1.1307627688172042</v>
      </c>
      <c r="L29" s="161">
        <f t="shared" si="13"/>
        <v>0.7396011396011396</v>
      </c>
      <c r="M29" s="167">
        <v>360</v>
      </c>
      <c r="N29" s="161">
        <f t="shared" ref="N29:N36" si="28">J29*H29*2*PI()</f>
        <v>55.061922101760011</v>
      </c>
      <c r="O29" s="165">
        <f t="shared" si="14"/>
        <v>65.983333333333334</v>
      </c>
      <c r="P29" s="165">
        <f t="shared" si="15"/>
        <v>6.871842709362376E-2</v>
      </c>
      <c r="Q29" s="165">
        <f t="shared" si="16"/>
        <v>12.586666666666666</v>
      </c>
      <c r="R29" s="165">
        <f t="shared" si="17"/>
        <v>4.7140452079102169E-3</v>
      </c>
      <c r="S29" s="160">
        <f t="shared" si="18"/>
        <v>-1.7137096774193547E-2</v>
      </c>
      <c r="T29" s="160">
        <f t="shared" si="19"/>
        <v>5.876068376068376E-2</v>
      </c>
      <c r="U29" s="166">
        <f t="shared" si="20"/>
        <v>-4.2499999999999998E-4</v>
      </c>
      <c r="V29" s="166">
        <f t="shared" si="21"/>
        <v>4.3301270189221932E-5</v>
      </c>
      <c r="W29" s="159">
        <f t="shared" si="22"/>
        <v>1.8333333333333333E-3</v>
      </c>
      <c r="X29" s="159">
        <f t="shared" si="23"/>
        <v>1.9720265943665386E-4</v>
      </c>
      <c r="Y29" s="163">
        <f t="shared" si="24"/>
        <v>2.7520000000000002</v>
      </c>
      <c r="Z29" s="162">
        <f t="shared" si="25"/>
        <v>0.14891608375189022</v>
      </c>
      <c r="AA29" s="65">
        <f t="shared" ref="AA29:AA36" si="29">J29*60</f>
        <v>380.03999999999996</v>
      </c>
      <c r="AB29" s="168">
        <f t="shared" si="4"/>
        <v>-2.0536202254753111E-2</v>
      </c>
      <c r="AD29" s="163">
        <v>2.84</v>
      </c>
      <c r="AE29" s="163">
        <v>2.68</v>
      </c>
      <c r="AF29" s="163">
        <v>2.72</v>
      </c>
      <c r="AG29" s="163">
        <v>2.98</v>
      </c>
      <c r="AH29" s="163">
        <v>2.54</v>
      </c>
      <c r="AI29" s="65">
        <v>6.31</v>
      </c>
      <c r="AJ29" s="65">
        <v>6.34</v>
      </c>
      <c r="AK29" s="65">
        <v>6.34</v>
      </c>
      <c r="AL29" s="65">
        <v>6.34</v>
      </c>
      <c r="AM29" s="65">
        <v>6.34</v>
      </c>
      <c r="AN29" s="158">
        <v>65.900000000000006</v>
      </c>
      <c r="AO29" s="158">
        <v>66</v>
      </c>
      <c r="AP29" s="158">
        <v>66.099999999999994</v>
      </c>
      <c r="AQ29" s="158">
        <v>66</v>
      </c>
      <c r="AR29" s="158">
        <v>65.900000000000006</v>
      </c>
      <c r="AS29" s="158">
        <v>66</v>
      </c>
      <c r="AT29" s="159">
        <v>-5.0000000000000001E-4</v>
      </c>
      <c r="AU29" s="159">
        <v>-4.0000000000000002E-4</v>
      </c>
      <c r="AV29" s="159">
        <v>-4.0000000000000002E-4</v>
      </c>
      <c r="AW29" s="159">
        <v>-4.0000000000000002E-4</v>
      </c>
      <c r="AX29" s="159" t="s">
        <v>51</v>
      </c>
      <c r="AY29" s="159" t="s">
        <v>51</v>
      </c>
      <c r="AZ29" s="158">
        <v>12.59</v>
      </c>
      <c r="BA29" s="158">
        <v>12.59</v>
      </c>
      <c r="BB29" s="158">
        <v>12.59</v>
      </c>
      <c r="BC29" s="158">
        <v>12.58</v>
      </c>
      <c r="BD29" s="158">
        <v>12.58</v>
      </c>
      <c r="BE29" s="158">
        <v>12.59</v>
      </c>
      <c r="BF29" s="159">
        <v>2.0999999999999999E-3</v>
      </c>
      <c r="BG29" s="159">
        <v>2E-3</v>
      </c>
      <c r="BH29" s="159">
        <v>1.6999999999999999E-3</v>
      </c>
      <c r="BI29" s="159">
        <v>1.8E-3</v>
      </c>
      <c r="BJ29" s="159">
        <v>1.9E-3</v>
      </c>
      <c r="BK29" s="159">
        <v>1.5E-3</v>
      </c>
    </row>
    <row r="30" spans="1:63" x14ac:dyDescent="0.35">
      <c r="A30" s="29">
        <v>43031</v>
      </c>
      <c r="B30" s="29" t="s">
        <v>150</v>
      </c>
      <c r="C30">
        <v>4</v>
      </c>
      <c r="D30">
        <v>32</v>
      </c>
      <c r="E30">
        <v>50</v>
      </c>
      <c r="F30" s="178">
        <f t="shared" si="5"/>
        <v>0.21444459674675506</v>
      </c>
      <c r="G30" s="177">
        <f t="shared" si="26"/>
        <v>1.0442555668828688</v>
      </c>
      <c r="H30" s="162">
        <f t="shared" si="27"/>
        <v>1.9003640695359045</v>
      </c>
      <c r="I30" s="164">
        <f t="shared" si="6"/>
        <v>48.506190571426401</v>
      </c>
      <c r="J30" s="164">
        <f t="shared" si="11"/>
        <v>7.7199999999999989</v>
      </c>
      <c r="K30" s="161">
        <f t="shared" si="12"/>
        <v>18.929637096774194</v>
      </c>
      <c r="L30" s="161">
        <f t="shared" si="13"/>
        <v>19.767378917378917</v>
      </c>
      <c r="M30" s="167">
        <v>499</v>
      </c>
      <c r="N30" s="161">
        <f t="shared" si="28"/>
        <v>92.179421711999993</v>
      </c>
      <c r="O30" s="165">
        <f t="shared" si="14"/>
        <v>78.899999999999991</v>
      </c>
      <c r="P30" s="165">
        <f t="shared" si="15"/>
        <v>8.1649658092773761E-2</v>
      </c>
      <c r="Q30" s="165">
        <f t="shared" si="16"/>
        <v>12.866666666666667</v>
      </c>
      <c r="R30" s="165">
        <f t="shared" si="17"/>
        <v>4.714045207910216E-3</v>
      </c>
      <c r="S30" s="160">
        <f t="shared" si="18"/>
        <v>0.23991935483870971</v>
      </c>
      <c r="T30" s="160">
        <f t="shared" si="19"/>
        <v>1.5363247863247862</v>
      </c>
      <c r="U30" s="159">
        <f t="shared" si="20"/>
        <v>5.9500000000000004E-3</v>
      </c>
      <c r="V30" s="159">
        <f t="shared" si="21"/>
        <v>9.5742710775634061E-5</v>
      </c>
      <c r="W30" s="159">
        <f t="shared" si="22"/>
        <v>4.7933333333333328E-2</v>
      </c>
      <c r="X30" s="159">
        <f t="shared" si="23"/>
        <v>3.3499585403736236E-4</v>
      </c>
      <c r="Y30" s="163">
        <f t="shared" si="24"/>
        <v>3.7800000000000002</v>
      </c>
      <c r="Z30" s="162">
        <f t="shared" si="25"/>
        <v>1.7320508075688787E-2</v>
      </c>
      <c r="AA30" s="65">
        <f t="shared" si="29"/>
        <v>463.19999999999993</v>
      </c>
      <c r="AB30" s="168">
        <f t="shared" si="4"/>
        <v>0.2053564314594731</v>
      </c>
      <c r="AD30" s="163">
        <v>3.79</v>
      </c>
      <c r="AE30" s="163">
        <v>3.75</v>
      </c>
      <c r="AF30" s="163">
        <v>3.79</v>
      </c>
      <c r="AG30" s="163">
        <v>3.79</v>
      </c>
      <c r="AH30" s="163" t="s">
        <v>51</v>
      </c>
      <c r="AI30" s="65">
        <v>7.68</v>
      </c>
      <c r="AJ30" s="65">
        <v>7.72</v>
      </c>
      <c r="AK30" s="65">
        <v>7.76</v>
      </c>
      <c r="AL30" s="65">
        <v>7.72</v>
      </c>
      <c r="AM30" s="65" t="s">
        <v>51</v>
      </c>
      <c r="AN30" s="158">
        <v>78.8</v>
      </c>
      <c r="AO30" s="158">
        <v>78.900000000000006</v>
      </c>
      <c r="AP30" s="158">
        <v>78.8</v>
      </c>
      <c r="AQ30" s="158">
        <v>79</v>
      </c>
      <c r="AR30" s="158">
        <v>78.900000000000006</v>
      </c>
      <c r="AS30" s="158">
        <v>79</v>
      </c>
      <c r="AT30" s="159">
        <v>6.0000000000000001E-3</v>
      </c>
      <c r="AU30" s="159">
        <v>6.0000000000000001E-3</v>
      </c>
      <c r="AV30" s="159">
        <v>6.1000000000000004E-3</v>
      </c>
      <c r="AW30" s="159">
        <v>5.8999999999999999E-3</v>
      </c>
      <c r="AX30" s="159">
        <v>5.7999999999999996E-3</v>
      </c>
      <c r="AY30" s="159">
        <v>5.8999999999999999E-3</v>
      </c>
      <c r="AZ30" s="158">
        <v>12.87</v>
      </c>
      <c r="BA30" s="158">
        <v>12.87</v>
      </c>
      <c r="BB30" s="158">
        <v>12.86</v>
      </c>
      <c r="BC30" s="158">
        <v>12.86</v>
      </c>
      <c r="BD30" s="158">
        <v>12.87</v>
      </c>
      <c r="BE30" s="158">
        <v>12.87</v>
      </c>
      <c r="BF30" s="159">
        <v>4.7800000000000002E-2</v>
      </c>
      <c r="BG30" s="159">
        <v>4.8300000000000003E-2</v>
      </c>
      <c r="BH30" s="159">
        <v>4.8399999999999999E-2</v>
      </c>
      <c r="BI30" s="159">
        <v>4.8000000000000001E-2</v>
      </c>
      <c r="BJ30" s="159">
        <v>4.7500000000000001E-2</v>
      </c>
      <c r="BK30" s="159">
        <v>4.7600000000000003E-2</v>
      </c>
    </row>
    <row r="31" spans="1:63" x14ac:dyDescent="0.35">
      <c r="A31" s="29">
        <v>43031</v>
      </c>
      <c r="B31" s="29" t="s">
        <v>150</v>
      </c>
      <c r="C31">
        <v>5</v>
      </c>
      <c r="D31">
        <v>32</v>
      </c>
      <c r="E31">
        <v>50</v>
      </c>
      <c r="F31" s="178">
        <f t="shared" si="5"/>
        <v>0.35332238822666368</v>
      </c>
      <c r="G31" s="177">
        <f t="shared" si="26"/>
        <v>0.94150215105715651</v>
      </c>
      <c r="H31" s="162">
        <f t="shared" si="27"/>
        <v>2.5287913412078304</v>
      </c>
      <c r="I31" s="164">
        <f t="shared" si="6"/>
        <v>53.746367117614184</v>
      </c>
      <c r="J31" s="164">
        <f t="shared" si="11"/>
        <v>8.5540000000000003</v>
      </c>
      <c r="K31" s="161">
        <f t="shared" si="12"/>
        <v>51.00490591397849</v>
      </c>
      <c r="L31" s="161">
        <f t="shared" si="13"/>
        <v>48.021228632478632</v>
      </c>
      <c r="M31" s="167">
        <v>560</v>
      </c>
      <c r="N31" s="161">
        <f t="shared" si="28"/>
        <v>135.91334778840002</v>
      </c>
      <c r="O31" s="165">
        <f t="shared" si="14"/>
        <v>85.583333333333329</v>
      </c>
      <c r="P31" s="165">
        <f t="shared" si="15"/>
        <v>0.13437096247164074</v>
      </c>
      <c r="Q31" s="165">
        <f t="shared" si="16"/>
        <v>13.31</v>
      </c>
      <c r="R31" s="165">
        <f t="shared" si="17"/>
        <v>0</v>
      </c>
      <c r="S31" s="160">
        <f t="shared" si="18"/>
        <v>0.59596774193548385</v>
      </c>
      <c r="T31" s="160">
        <f t="shared" si="19"/>
        <v>3.607905982905983</v>
      </c>
      <c r="U31" s="159">
        <f t="shared" si="20"/>
        <v>1.4779999999999998E-2</v>
      </c>
      <c r="V31" s="159">
        <f t="shared" si="21"/>
        <v>7.4833147735479117E-5</v>
      </c>
      <c r="W31" s="159">
        <f t="shared" si="22"/>
        <v>0.11256666666666666</v>
      </c>
      <c r="X31" s="159">
        <f t="shared" si="23"/>
        <v>2.7487370837451293E-4</v>
      </c>
      <c r="Y31" s="163">
        <f t="shared" si="24"/>
        <v>5.0299999999999994</v>
      </c>
      <c r="Z31" s="162">
        <f t="shared" si="25"/>
        <v>0.54684549920430825</v>
      </c>
      <c r="AA31" s="65">
        <f t="shared" si="29"/>
        <v>513.24</v>
      </c>
      <c r="AB31" s="168">
        <f t="shared" si="4"/>
        <v>0.37527517895730678</v>
      </c>
      <c r="AD31" s="163">
        <v>4.82</v>
      </c>
      <c r="AE31" s="163">
        <v>5.66</v>
      </c>
      <c r="AF31" s="163">
        <v>4.2</v>
      </c>
      <c r="AG31" s="163">
        <v>4.8600000000000003</v>
      </c>
      <c r="AH31" s="163">
        <v>5.61</v>
      </c>
      <c r="AI31" s="65">
        <v>8.5299999999999994</v>
      </c>
      <c r="AJ31" s="65">
        <v>8.5299999999999994</v>
      </c>
      <c r="AK31" s="65">
        <v>8.57</v>
      </c>
      <c r="AL31" s="65">
        <v>8.57</v>
      </c>
      <c r="AM31" s="65">
        <v>8.57</v>
      </c>
      <c r="AN31" s="158">
        <v>85.5</v>
      </c>
      <c r="AO31" s="158">
        <v>85.4</v>
      </c>
      <c r="AP31" s="158">
        <v>85.5</v>
      </c>
      <c r="AQ31" s="158">
        <v>85.6</v>
      </c>
      <c r="AR31" s="158">
        <v>85.7</v>
      </c>
      <c r="AS31" s="158">
        <v>85.8</v>
      </c>
      <c r="AT31" s="159">
        <v>1.4800000000000001E-2</v>
      </c>
      <c r="AU31" s="159">
        <v>1.49E-2</v>
      </c>
      <c r="AV31" s="159">
        <v>1.4800000000000001E-2</v>
      </c>
      <c r="AW31" s="159">
        <v>1.47E-2</v>
      </c>
      <c r="AX31" s="159">
        <v>1.47E-2</v>
      </c>
      <c r="AY31" s="159" t="s">
        <v>51</v>
      </c>
      <c r="AZ31" s="158">
        <v>13.31</v>
      </c>
      <c r="BA31" s="158">
        <v>13.31</v>
      </c>
      <c r="BB31" s="158">
        <v>13.31</v>
      </c>
      <c r="BC31" s="158">
        <v>13.31</v>
      </c>
      <c r="BD31" s="158" t="s">
        <v>51</v>
      </c>
      <c r="BE31" s="158" t="s">
        <v>51</v>
      </c>
      <c r="BF31" s="159">
        <v>0.1125</v>
      </c>
      <c r="BG31" s="159">
        <v>0.11260000000000001</v>
      </c>
      <c r="BH31" s="159">
        <v>0.1128</v>
      </c>
      <c r="BI31" s="159">
        <v>0.113</v>
      </c>
      <c r="BJ31" s="159">
        <v>0.1123</v>
      </c>
      <c r="BK31" s="159">
        <v>0.11219999999999999</v>
      </c>
    </row>
    <row r="32" spans="1:63" x14ac:dyDescent="0.35">
      <c r="A32" s="29">
        <v>43031</v>
      </c>
      <c r="B32" s="29" t="s">
        <v>150</v>
      </c>
      <c r="C32">
        <v>2</v>
      </c>
      <c r="D32">
        <v>32</v>
      </c>
      <c r="E32">
        <v>60</v>
      </c>
      <c r="F32" s="178">
        <f t="shared" si="5"/>
        <v>-2.1486883509824549E-2</v>
      </c>
      <c r="G32" s="177">
        <f t="shared" si="26"/>
        <v>-0.31940137150480657</v>
      </c>
      <c r="H32" s="162">
        <f t="shared" si="27"/>
        <v>1.2689203469599533</v>
      </c>
      <c r="I32" s="164">
        <f t="shared" si="6"/>
        <v>25.157873969947062</v>
      </c>
      <c r="J32" s="164">
        <f t="shared" si="11"/>
        <v>4.0039999999999996</v>
      </c>
      <c r="K32" s="161">
        <f t="shared" si="12"/>
        <v>2.1475582437275982</v>
      </c>
      <c r="L32" s="161">
        <f t="shared" si="13"/>
        <v>-0.68593304843304859</v>
      </c>
      <c r="M32" s="167">
        <v>390</v>
      </c>
      <c r="N32" s="161">
        <f t="shared" si="28"/>
        <v>31.923338166720001</v>
      </c>
      <c r="O32" s="165">
        <f t="shared" si="14"/>
        <v>43.183333333333337</v>
      </c>
      <c r="P32" s="165">
        <f t="shared" si="15"/>
        <v>6.8718427093626647E-2</v>
      </c>
      <c r="Q32" s="165">
        <f t="shared" si="16"/>
        <v>12.466666666666669</v>
      </c>
      <c r="R32" s="165">
        <f t="shared" si="17"/>
        <v>4.714045207910216E-3</v>
      </c>
      <c r="S32" s="160">
        <f t="shared" si="18"/>
        <v>4.9731182795698915E-2</v>
      </c>
      <c r="T32" s="160">
        <f t="shared" si="19"/>
        <v>-5.5021367521367527E-2</v>
      </c>
      <c r="U32" s="159">
        <f t="shared" si="20"/>
        <v>1.233333333333333E-3</v>
      </c>
      <c r="V32" s="159">
        <f t="shared" si="21"/>
        <v>4.7140452079103183E-5</v>
      </c>
      <c r="W32" s="159">
        <f t="shared" si="22"/>
        <v>-1.7166666666666667E-3</v>
      </c>
      <c r="X32" s="159">
        <f t="shared" si="23"/>
        <v>8.975274678557506E-5</v>
      </c>
      <c r="Y32" s="163">
        <f t="shared" si="24"/>
        <v>2.524</v>
      </c>
      <c r="Z32" s="162">
        <f t="shared" si="25"/>
        <v>0.46448250774383276</v>
      </c>
      <c r="AA32" s="65">
        <f t="shared" si="29"/>
        <v>240.23999999999998</v>
      </c>
      <c r="AB32" s="168">
        <f t="shared" si="4"/>
        <v>6.7272358313906599E-2</v>
      </c>
      <c r="AD32" s="163">
        <v>2.96</v>
      </c>
      <c r="AE32" s="163">
        <v>2.06</v>
      </c>
      <c r="AF32" s="163">
        <v>1.96</v>
      </c>
      <c r="AG32" s="163">
        <v>2.52</v>
      </c>
      <c r="AH32" s="163">
        <v>3.12</v>
      </c>
      <c r="AI32" s="65">
        <v>3.92</v>
      </c>
      <c r="AJ32" s="65">
        <v>4.0199999999999996</v>
      </c>
      <c r="AK32" s="65">
        <v>4.03</v>
      </c>
      <c r="AL32" s="65">
        <v>4.0199999999999996</v>
      </c>
      <c r="AM32" s="65">
        <v>4.03</v>
      </c>
      <c r="AN32" s="158">
        <v>43.2</v>
      </c>
      <c r="AO32" s="158">
        <v>43.1</v>
      </c>
      <c r="AP32" s="158">
        <v>43.2</v>
      </c>
      <c r="AQ32" s="158">
        <v>43.3</v>
      </c>
      <c r="AR32" s="158">
        <v>43.1</v>
      </c>
      <c r="AS32" s="158">
        <v>43.2</v>
      </c>
      <c r="AT32" s="159">
        <v>1.2999999999999999E-3</v>
      </c>
      <c r="AU32" s="159">
        <v>1.1999999999999999E-3</v>
      </c>
      <c r="AV32" s="159">
        <v>1.1999999999999999E-3</v>
      </c>
      <c r="AW32" s="159">
        <v>1.1999999999999999E-3</v>
      </c>
      <c r="AX32" s="159">
        <v>1.2999999999999999E-3</v>
      </c>
      <c r="AY32" s="159">
        <v>1.1999999999999999E-3</v>
      </c>
      <c r="AZ32" s="158">
        <v>12.47</v>
      </c>
      <c r="BA32" s="158">
        <v>12.47</v>
      </c>
      <c r="BB32" s="158">
        <v>12.47</v>
      </c>
      <c r="BC32" s="158">
        <v>12.46</v>
      </c>
      <c r="BD32" s="158">
        <v>12.46</v>
      </c>
      <c r="BE32" s="158">
        <v>12.47</v>
      </c>
      <c r="BF32" s="159">
        <v>-1.9E-3</v>
      </c>
      <c r="BG32" s="159">
        <v>-1.6999999999999999E-3</v>
      </c>
      <c r="BH32" s="159">
        <v>-1.6999999999999999E-3</v>
      </c>
      <c r="BI32" s="159">
        <v>-1.6999999999999999E-3</v>
      </c>
      <c r="BJ32" s="159">
        <v>-1.6000000000000001E-3</v>
      </c>
      <c r="BK32" s="159">
        <v>-1.6999999999999999E-3</v>
      </c>
    </row>
    <row r="33" spans="1:63" x14ac:dyDescent="0.35">
      <c r="A33" s="29">
        <v>43031</v>
      </c>
      <c r="B33" s="29" t="s">
        <v>150</v>
      </c>
      <c r="C33">
        <v>3</v>
      </c>
      <c r="D33">
        <v>32</v>
      </c>
      <c r="E33">
        <v>60</v>
      </c>
      <c r="F33" s="178">
        <f t="shared" si="5"/>
        <v>0.15132083393791548</v>
      </c>
      <c r="G33" s="177">
        <f t="shared" si="26"/>
        <v>1.4404212724229846</v>
      </c>
      <c r="H33" s="162">
        <f t="shared" si="27"/>
        <v>1.7183715316597148</v>
      </c>
      <c r="I33" s="164">
        <f t="shared" si="6"/>
        <v>36.530439375942116</v>
      </c>
      <c r="J33" s="164">
        <f t="shared" si="11"/>
        <v>5.8140000000000001</v>
      </c>
      <c r="K33" s="161">
        <f t="shared" si="12"/>
        <v>6.5944892473118282</v>
      </c>
      <c r="L33" s="161">
        <f t="shared" si="13"/>
        <v>9.4988425925925934</v>
      </c>
      <c r="M33" s="167">
        <v>461</v>
      </c>
      <c r="N33" s="161">
        <f t="shared" si="28"/>
        <v>62.77286706264001</v>
      </c>
      <c r="O33" s="165">
        <f t="shared" si="14"/>
        <v>60.20000000000001</v>
      </c>
      <c r="P33" s="165">
        <f t="shared" si="15"/>
        <v>8.164965809277086E-2</v>
      </c>
      <c r="Q33" s="165">
        <f t="shared" si="16"/>
        <v>12.566666666666668</v>
      </c>
      <c r="R33" s="165">
        <f t="shared" si="17"/>
        <v>4.7140452079102169E-3</v>
      </c>
      <c r="S33" s="160">
        <f t="shared" si="18"/>
        <v>0.10954301075268816</v>
      </c>
      <c r="T33" s="160">
        <f t="shared" si="19"/>
        <v>0.75587606837606836</v>
      </c>
      <c r="U33" s="159">
        <f t="shared" si="20"/>
        <v>2.7166666666666663E-3</v>
      </c>
      <c r="V33" s="159">
        <f t="shared" si="21"/>
        <v>8.9752746785575101E-5</v>
      </c>
      <c r="W33" s="159">
        <f t="shared" si="22"/>
        <v>2.3583333333333331E-2</v>
      </c>
      <c r="X33" s="159">
        <f t="shared" si="23"/>
        <v>2.6718699236469008E-4</v>
      </c>
      <c r="Y33" s="163">
        <f t="shared" si="24"/>
        <v>3.4180000000000001</v>
      </c>
      <c r="Z33" s="162">
        <f t="shared" si="25"/>
        <v>0.25214281667340827</v>
      </c>
      <c r="AA33" s="65">
        <f t="shared" si="29"/>
        <v>348.84000000000003</v>
      </c>
      <c r="AB33" s="168">
        <f t="shared" si="4"/>
        <v>0.10505317911847639</v>
      </c>
      <c r="AD33" s="163">
        <v>3.16</v>
      </c>
      <c r="AE33" s="163">
        <v>3.45</v>
      </c>
      <c r="AF33" s="163">
        <v>3.79</v>
      </c>
      <c r="AG33" s="163">
        <v>3.12</v>
      </c>
      <c r="AH33" s="163">
        <v>3.57</v>
      </c>
      <c r="AI33" s="65">
        <v>5.82</v>
      </c>
      <c r="AJ33" s="65">
        <v>5.82</v>
      </c>
      <c r="AK33" s="65">
        <v>5.82</v>
      </c>
      <c r="AL33" s="65">
        <v>5.79</v>
      </c>
      <c r="AM33" s="65">
        <v>5.82</v>
      </c>
      <c r="AN33" s="158">
        <v>60.3</v>
      </c>
      <c r="AO33" s="158">
        <v>60.3</v>
      </c>
      <c r="AP33" s="158">
        <v>60.2</v>
      </c>
      <c r="AQ33" s="158">
        <v>60.2</v>
      </c>
      <c r="AR33" s="158">
        <v>60.1</v>
      </c>
      <c r="AS33" s="158">
        <v>60.1</v>
      </c>
      <c r="AT33" s="159">
        <v>2.8E-3</v>
      </c>
      <c r="AU33" s="159">
        <v>2.8E-3</v>
      </c>
      <c r="AV33" s="159">
        <v>2.5999999999999999E-3</v>
      </c>
      <c r="AW33" s="159">
        <v>2.7000000000000001E-3</v>
      </c>
      <c r="AX33" s="159">
        <v>2.5999999999999999E-3</v>
      </c>
      <c r="AY33" s="159">
        <v>2.8E-3</v>
      </c>
      <c r="AZ33" s="158">
        <v>12.57</v>
      </c>
      <c r="BA33" s="158">
        <v>12.56</v>
      </c>
      <c r="BB33" s="158">
        <v>12.56</v>
      </c>
      <c r="BC33" s="158">
        <v>12.57</v>
      </c>
      <c r="BD33" s="158">
        <v>12.57</v>
      </c>
      <c r="BE33" s="158">
        <v>12.57</v>
      </c>
      <c r="BF33" s="159">
        <v>2.3199999999999998E-2</v>
      </c>
      <c r="BG33" s="159">
        <v>2.3300000000000001E-2</v>
      </c>
      <c r="BH33" s="159">
        <v>2.3699999999999999E-2</v>
      </c>
      <c r="BI33" s="159">
        <v>2.3599999999999999E-2</v>
      </c>
      <c r="BJ33" s="159">
        <v>2.3699999999999999E-2</v>
      </c>
      <c r="BK33" s="159">
        <v>2.4E-2</v>
      </c>
    </row>
    <row r="34" spans="1:63" x14ac:dyDescent="0.35">
      <c r="A34" s="29">
        <v>43031</v>
      </c>
      <c r="B34" s="29" t="s">
        <v>150</v>
      </c>
      <c r="C34">
        <v>4</v>
      </c>
      <c r="D34">
        <v>32</v>
      </c>
      <c r="E34">
        <v>60</v>
      </c>
      <c r="F34" s="178">
        <f t="shared" si="5"/>
        <v>0.33918560686988575</v>
      </c>
      <c r="G34" s="177">
        <f t="shared" si="26"/>
        <v>0.91789470601693735</v>
      </c>
      <c r="H34" s="162">
        <f t="shared" si="27"/>
        <v>2.6353726064833896</v>
      </c>
      <c r="I34" s="164">
        <f t="shared" si="6"/>
        <v>42.801058312507344</v>
      </c>
      <c r="J34" s="164">
        <f t="shared" si="11"/>
        <v>6.8120000000000003</v>
      </c>
      <c r="K34" s="161">
        <f t="shared" si="12"/>
        <v>41.681283602150543</v>
      </c>
      <c r="L34" s="161">
        <f t="shared" si="13"/>
        <v>38.259029558404563</v>
      </c>
      <c r="M34" s="167">
        <v>544</v>
      </c>
      <c r="N34" s="161">
        <f t="shared" si="28"/>
        <v>112.79673660528003</v>
      </c>
      <c r="O34" s="165">
        <f t="shared" si="14"/>
        <v>67.783333333333346</v>
      </c>
      <c r="P34" s="165">
        <f t="shared" si="15"/>
        <v>0.10671873729055066</v>
      </c>
      <c r="Q34" s="165">
        <f t="shared" si="16"/>
        <v>13.076666666666668</v>
      </c>
      <c r="R34" s="165">
        <f t="shared" si="17"/>
        <v>4.714045207910216E-3</v>
      </c>
      <c r="S34" s="160">
        <f t="shared" si="18"/>
        <v>0.61491935483870963</v>
      </c>
      <c r="T34" s="160">
        <f t="shared" si="19"/>
        <v>2.9257478632478633</v>
      </c>
      <c r="U34" s="159">
        <f t="shared" si="20"/>
        <v>1.525E-2</v>
      </c>
      <c r="V34" s="159">
        <f t="shared" si="21"/>
        <v>1.7078251276599288E-4</v>
      </c>
      <c r="W34" s="159">
        <f t="shared" si="22"/>
        <v>9.1283333333333327E-2</v>
      </c>
      <c r="X34" s="159">
        <f t="shared" si="23"/>
        <v>3.5784850922639913E-4</v>
      </c>
      <c r="Y34" s="163">
        <f t="shared" si="24"/>
        <v>5.242</v>
      </c>
      <c r="Z34" s="162">
        <f t="shared" si="25"/>
        <v>0.11771151175649718</v>
      </c>
      <c r="AA34" s="65">
        <f t="shared" si="29"/>
        <v>408.72</v>
      </c>
      <c r="AB34" s="168">
        <f t="shared" si="4"/>
        <v>0.36952561622425018</v>
      </c>
      <c r="AD34" s="163">
        <v>5.42</v>
      </c>
      <c r="AE34" s="163">
        <v>5.16</v>
      </c>
      <c r="AF34" s="163">
        <v>5.1100000000000003</v>
      </c>
      <c r="AG34" s="163">
        <v>5.34</v>
      </c>
      <c r="AH34" s="163">
        <v>5.18</v>
      </c>
      <c r="AI34" s="65">
        <v>6.8</v>
      </c>
      <c r="AJ34" s="65">
        <v>6.83</v>
      </c>
      <c r="AK34" s="65">
        <v>6.83</v>
      </c>
      <c r="AL34" s="65">
        <v>6.8</v>
      </c>
      <c r="AM34" s="65">
        <v>6.8</v>
      </c>
      <c r="AN34" s="158">
        <v>67.8</v>
      </c>
      <c r="AO34" s="158">
        <v>67.900000000000006</v>
      </c>
      <c r="AP34" s="158">
        <v>67.900000000000006</v>
      </c>
      <c r="AQ34" s="158">
        <v>67.7</v>
      </c>
      <c r="AR34" s="158">
        <v>67.8</v>
      </c>
      <c r="AS34" s="158">
        <v>67.599999999999994</v>
      </c>
      <c r="AT34" s="159">
        <v>1.5299999999999999E-2</v>
      </c>
      <c r="AU34" s="159">
        <v>1.5599999999999999E-2</v>
      </c>
      <c r="AV34" s="159">
        <v>1.5100000000000001E-2</v>
      </c>
      <c r="AW34" s="159">
        <v>1.52E-2</v>
      </c>
      <c r="AX34" s="159">
        <v>1.52E-2</v>
      </c>
      <c r="AY34" s="159">
        <v>1.5100000000000001E-2</v>
      </c>
      <c r="AZ34" s="158">
        <v>13.08</v>
      </c>
      <c r="BA34" s="158">
        <v>13.08</v>
      </c>
      <c r="BB34" s="158">
        <v>13.07</v>
      </c>
      <c r="BC34" s="158">
        <v>13.08</v>
      </c>
      <c r="BD34" s="158">
        <v>13.08</v>
      </c>
      <c r="BE34" s="158">
        <v>13.07</v>
      </c>
      <c r="BF34" s="159">
        <v>9.0899999999999995E-2</v>
      </c>
      <c r="BG34" s="159">
        <v>9.1200000000000003E-2</v>
      </c>
      <c r="BH34" s="159">
        <v>9.1399999999999995E-2</v>
      </c>
      <c r="BI34" s="159">
        <v>9.1800000000000007E-2</v>
      </c>
      <c r="BJ34" s="159">
        <v>9.1600000000000001E-2</v>
      </c>
      <c r="BK34" s="159">
        <v>9.0800000000000006E-2</v>
      </c>
    </row>
    <row r="35" spans="1:63" x14ac:dyDescent="0.35">
      <c r="A35" s="29">
        <v>43031</v>
      </c>
      <c r="B35" s="29" t="s">
        <v>150</v>
      </c>
      <c r="C35">
        <v>5</v>
      </c>
      <c r="D35">
        <v>32</v>
      </c>
      <c r="E35">
        <v>60</v>
      </c>
      <c r="F35" s="178">
        <f t="shared" si="5"/>
        <v>0.44501620598682667</v>
      </c>
      <c r="G35" s="177">
        <f t="shared" si="26"/>
        <v>0.84723610890157952</v>
      </c>
      <c r="H35" s="162">
        <f t="shared" si="27"/>
        <v>3.3361946998519212</v>
      </c>
      <c r="I35" s="164">
        <f t="shared" si="6"/>
        <v>47.249553509990491</v>
      </c>
      <c r="J35" s="164">
        <f t="shared" si="11"/>
        <v>7.5200000000000005</v>
      </c>
      <c r="K35" s="161">
        <f t="shared" si="12"/>
        <v>82.798118279569906</v>
      </c>
      <c r="L35" s="161">
        <f t="shared" si="13"/>
        <v>70.149555555555551</v>
      </c>
      <c r="M35" s="167">
        <v>616</v>
      </c>
      <c r="N35" s="161">
        <f t="shared" si="28"/>
        <v>157.63370999040001</v>
      </c>
      <c r="O35" s="165">
        <f t="shared" si="14"/>
        <v>74.533333333333331</v>
      </c>
      <c r="P35" s="165">
        <f t="shared" si="15"/>
        <v>9.4280904158205156E-2</v>
      </c>
      <c r="Q35" s="165">
        <f t="shared" si="16"/>
        <v>13.701999999999998</v>
      </c>
      <c r="R35" s="165">
        <f t="shared" si="17"/>
        <v>7.4833147735484827E-3</v>
      </c>
      <c r="S35" s="160">
        <f t="shared" si="18"/>
        <v>1.1108870967741937</v>
      </c>
      <c r="T35" s="160">
        <f t="shared" si="19"/>
        <v>5.1196581196581201</v>
      </c>
      <c r="U35" s="159">
        <f t="shared" si="20"/>
        <v>2.7550000000000002E-2</v>
      </c>
      <c r="V35" s="159">
        <f t="shared" si="21"/>
        <v>9.5742710775633235E-5</v>
      </c>
      <c r="W35" s="159">
        <f t="shared" si="22"/>
        <v>0.15973333333333334</v>
      </c>
      <c r="X35" s="159">
        <f t="shared" si="23"/>
        <v>4.1899350299922099E-4</v>
      </c>
      <c r="Y35" s="163">
        <f t="shared" si="24"/>
        <v>6.6360000000000001</v>
      </c>
      <c r="Z35" s="162">
        <f t="shared" si="25"/>
        <v>0.10910545357588683</v>
      </c>
      <c r="AA35" s="65">
        <f t="shared" si="29"/>
        <v>451.20000000000005</v>
      </c>
      <c r="AB35" s="168">
        <f t="shared" si="4"/>
        <v>0.52525642062609812</v>
      </c>
      <c r="AD35" s="163">
        <v>6.56</v>
      </c>
      <c r="AE35" s="163">
        <v>6.72</v>
      </c>
      <c r="AF35" s="163">
        <v>6.8</v>
      </c>
      <c r="AG35" s="163">
        <v>6.6</v>
      </c>
      <c r="AH35" s="163">
        <v>6.5</v>
      </c>
      <c r="AI35" s="65">
        <v>7.49</v>
      </c>
      <c r="AJ35" s="65">
        <v>7.53</v>
      </c>
      <c r="AK35" s="65">
        <v>7.53</v>
      </c>
      <c r="AL35" s="65">
        <v>7.53</v>
      </c>
      <c r="AM35" s="65" t="s">
        <v>51</v>
      </c>
      <c r="AN35" s="158">
        <v>74.599999999999994</v>
      </c>
      <c r="AO35" s="158">
        <v>74.5</v>
      </c>
      <c r="AP35" s="158">
        <v>74.5</v>
      </c>
      <c r="AQ35" s="158">
        <v>74.400000000000006</v>
      </c>
      <c r="AR35" s="158">
        <v>74.7</v>
      </c>
      <c r="AS35" s="158">
        <v>74.5</v>
      </c>
      <c r="AT35" s="159">
        <v>2.7699999999999999E-2</v>
      </c>
      <c r="AU35" s="159">
        <v>2.76E-2</v>
      </c>
      <c r="AV35" s="159">
        <v>2.75E-2</v>
      </c>
      <c r="AW35" s="159">
        <v>2.76E-2</v>
      </c>
      <c r="AX35" s="159">
        <v>2.7400000000000001E-2</v>
      </c>
      <c r="AY35" s="159">
        <v>2.75E-2</v>
      </c>
      <c r="AZ35" s="158">
        <v>13.71</v>
      </c>
      <c r="BA35" s="158">
        <v>13.7</v>
      </c>
      <c r="BB35" s="158">
        <v>13.69</v>
      </c>
      <c r="BC35" s="158">
        <v>13.7</v>
      </c>
      <c r="BD35" s="158">
        <v>13.71</v>
      </c>
      <c r="BE35" s="158" t="s">
        <v>51</v>
      </c>
      <c r="BF35" s="159">
        <v>0.16009999999999999</v>
      </c>
      <c r="BG35" s="159">
        <v>0.16020000000000001</v>
      </c>
      <c r="BH35" s="159">
        <v>0.16009999999999999</v>
      </c>
      <c r="BI35" s="159">
        <v>0.1595</v>
      </c>
      <c r="BJ35" s="159">
        <v>0.15909999999999999</v>
      </c>
      <c r="BK35" s="159">
        <v>0.15939999999999999</v>
      </c>
    </row>
    <row r="36" spans="1:63" x14ac:dyDescent="0.35">
      <c r="A36" s="29">
        <v>43031</v>
      </c>
      <c r="B36" s="29" t="s">
        <v>150</v>
      </c>
      <c r="C36">
        <v>2</v>
      </c>
      <c r="D36">
        <v>32</v>
      </c>
      <c r="E36">
        <v>70</v>
      </c>
      <c r="F36" s="178">
        <f t="shared" si="5"/>
        <v>-1.9897168897326217E-2</v>
      </c>
      <c r="G36" s="177">
        <f t="shared" si="26"/>
        <v>0.40618525757364227</v>
      </c>
      <c r="H36" s="162">
        <f t="shared" si="27"/>
        <v>1.4720280411643198</v>
      </c>
      <c r="I36" s="164">
        <f t="shared" si="6"/>
        <v>21.362830044410593</v>
      </c>
      <c r="J36" s="164">
        <f t="shared" si="11"/>
        <v>3.4</v>
      </c>
      <c r="K36" s="161">
        <f t="shared" si="12"/>
        <v>-1.540430107526882</v>
      </c>
      <c r="L36" s="161">
        <f t="shared" si="13"/>
        <v>-0.62570000000000003</v>
      </c>
      <c r="M36" s="167">
        <v>382</v>
      </c>
      <c r="N36" s="161">
        <f t="shared" si="28"/>
        <v>31.446684864000005</v>
      </c>
      <c r="O36" s="165">
        <f t="shared" si="14"/>
        <v>36.733333333333334</v>
      </c>
      <c r="P36" s="165">
        <f t="shared" si="15"/>
        <v>3.1972210155418436E-2</v>
      </c>
      <c r="Q36" s="165">
        <f t="shared" si="16"/>
        <v>12.513999999999999</v>
      </c>
      <c r="R36" s="165">
        <f t="shared" si="17"/>
        <v>4.8989794855662516E-3</v>
      </c>
      <c r="S36" s="160">
        <f t="shared" si="18"/>
        <v>-4.1935483870967752E-2</v>
      </c>
      <c r="T36" s="160">
        <f t="shared" si="19"/>
        <v>-0.05</v>
      </c>
      <c r="U36" s="159">
        <f t="shared" si="20"/>
        <v>-1.0400000000000001E-3</v>
      </c>
      <c r="V36" s="159">
        <f t="shared" si="21"/>
        <v>4.8989794855663583E-5</v>
      </c>
      <c r="W36" s="159">
        <f t="shared" si="22"/>
        <v>-1.56E-3</v>
      </c>
      <c r="X36" s="159">
        <f t="shared" si="23"/>
        <v>4.8989794855663583E-5</v>
      </c>
      <c r="Y36" s="163">
        <f t="shared" si="24"/>
        <v>2.9279999999999999</v>
      </c>
      <c r="Z36" s="162">
        <f t="shared" si="25"/>
        <v>0.6160000000000001</v>
      </c>
      <c r="AA36" s="65">
        <f t="shared" si="29"/>
        <v>204</v>
      </c>
      <c r="AB36" s="168">
        <f t="shared" si="4"/>
        <v>-4.8985453130875427E-2</v>
      </c>
      <c r="AD36" s="163">
        <v>1.95</v>
      </c>
      <c r="AE36" s="163">
        <v>2.5499999999999998</v>
      </c>
      <c r="AF36" s="163">
        <v>3.03</v>
      </c>
      <c r="AG36" s="163">
        <v>3.53</v>
      </c>
      <c r="AH36" s="163">
        <v>3.58</v>
      </c>
      <c r="AI36" s="65">
        <v>3.4</v>
      </c>
      <c r="AJ36" s="65">
        <v>3.4</v>
      </c>
      <c r="AK36" s="65">
        <v>3.4</v>
      </c>
      <c r="AL36" s="65">
        <v>3.4</v>
      </c>
      <c r="AM36" s="65" t="s">
        <v>51</v>
      </c>
      <c r="AN36" s="158">
        <v>36.69</v>
      </c>
      <c r="AO36" s="158">
        <v>36.71</v>
      </c>
      <c r="AP36" s="158">
        <v>36.75</v>
      </c>
      <c r="AQ36" s="158">
        <v>36.78</v>
      </c>
      <c r="AR36" s="158">
        <v>36.76</v>
      </c>
      <c r="AS36" s="158">
        <v>36.71</v>
      </c>
      <c r="AT36" s="159">
        <v>-1E-3</v>
      </c>
      <c r="AU36" s="159">
        <v>-1.1000000000000001E-3</v>
      </c>
      <c r="AV36" s="159">
        <v>-1E-3</v>
      </c>
      <c r="AW36" s="159">
        <v>-1.1000000000000001E-3</v>
      </c>
      <c r="AX36" s="159">
        <v>-1E-3</v>
      </c>
      <c r="AY36" s="159" t="s">
        <v>51</v>
      </c>
      <c r="AZ36" s="158">
        <v>12.52</v>
      </c>
      <c r="BA36" s="158">
        <v>12.52</v>
      </c>
      <c r="BB36" s="158">
        <v>12.51</v>
      </c>
      <c r="BC36" s="158">
        <v>12.51</v>
      </c>
      <c r="BD36" s="158">
        <v>12.51</v>
      </c>
      <c r="BE36" s="158" t="s">
        <v>51</v>
      </c>
      <c r="BF36" s="159">
        <v>-1.5E-3</v>
      </c>
      <c r="BG36" s="159">
        <v>-1.6000000000000001E-3</v>
      </c>
      <c r="BH36" s="159">
        <v>-1.5E-3</v>
      </c>
      <c r="BI36" s="159">
        <v>-1.6000000000000001E-3</v>
      </c>
      <c r="BJ36" s="159">
        <v>-1.6000000000000001E-3</v>
      </c>
      <c r="BK36" s="159" t="s">
        <v>51</v>
      </c>
    </row>
    <row r="37" spans="1:63" x14ac:dyDescent="0.35">
      <c r="A37" s="29">
        <v>43031</v>
      </c>
      <c r="B37" s="29" t="s">
        <v>150</v>
      </c>
      <c r="C37">
        <v>3</v>
      </c>
      <c r="D37">
        <v>32</v>
      </c>
      <c r="E37">
        <v>70</v>
      </c>
      <c r="F37" s="178">
        <f t="shared" si="5"/>
        <v>0.31538424796350689</v>
      </c>
      <c r="G37" s="177">
        <f t="shared" si="26"/>
        <v>1.061892090659214</v>
      </c>
      <c r="H37" s="162">
        <f t="shared" si="27"/>
        <v>1.9184627749600562</v>
      </c>
      <c r="I37" s="164">
        <f t="shared" si="6"/>
        <v>33.413979463581036</v>
      </c>
      <c r="J37" s="164">
        <f t="shared" si="11"/>
        <v>5.3179999999999996</v>
      </c>
      <c r="K37" s="161">
        <f t="shared" si="12"/>
        <v>19.038870967741936</v>
      </c>
      <c r="L37" s="161">
        <f t="shared" si="13"/>
        <v>20.217226495726496</v>
      </c>
      <c r="M37" s="167">
        <v>479</v>
      </c>
      <c r="N37" s="161">
        <f t="shared" ref="N37:N44" si="30">J37*H37*2*PI()</f>
        <v>64.103475764160009</v>
      </c>
      <c r="O37" s="165">
        <f t="shared" ref="O37:O44" si="31">AVERAGE(AN37:AS37)</f>
        <v>53.9</v>
      </c>
      <c r="P37" s="165">
        <f t="shared" ref="P37:P44" si="32">_xlfn.STDEV.P(AN37:AS37)</f>
        <v>0</v>
      </c>
      <c r="Q37" s="165">
        <f t="shared" ref="Q37:Q44" si="33">AVERAGE(AZ37:BE37)</f>
        <v>12.812000000000001</v>
      </c>
      <c r="R37" s="165">
        <f t="shared" ref="R37:R44" si="34">_xlfn.STDEV.P(AZ37:BE37)</f>
        <v>3.9999999999999151E-3</v>
      </c>
      <c r="S37" s="160">
        <f t="shared" ref="S37:S44" si="35">U37/$W$2</f>
        <v>0.35322580645161294</v>
      </c>
      <c r="T37" s="160">
        <f t="shared" ref="T37:T44" si="36">W37/$W$3</f>
        <v>1.5779914529914529</v>
      </c>
      <c r="U37" s="159">
        <f t="shared" ref="U37:U44" si="37">AVERAGE(AT37:AY37)</f>
        <v>8.7600000000000004E-3</v>
      </c>
      <c r="V37" s="159">
        <f t="shared" ref="V37:V44" si="38">_xlfn.STDEV.P(AT37:AY37)</f>
        <v>3.8262252939417959E-4</v>
      </c>
      <c r="W37" s="159">
        <f t="shared" ref="W37:W44" si="39">AVERAGE(BF37:BK37)</f>
        <v>4.923333333333333E-2</v>
      </c>
      <c r="X37" s="159">
        <f t="shared" ref="X37:X44" si="40">_xlfn.STDEV.P(BF37:BK37)</f>
        <v>1.1827463332806799E-3</v>
      </c>
      <c r="Y37" s="163">
        <f t="shared" ref="Y37:Y44" si="41">AVERAGE(AD37:AH37)</f>
        <v>3.8159999999999998</v>
      </c>
      <c r="Z37" s="162">
        <f t="shared" ref="Z37:Z44" si="42">_xlfn.STDEV.P(AD37:AH37)</f>
        <v>0.74989599278833208</v>
      </c>
      <c r="AA37" s="65">
        <f t="shared" ref="AA37:AA44" si="43">J37*60</f>
        <v>319.08</v>
      </c>
      <c r="AB37" s="168">
        <f t="shared" si="4"/>
        <v>0.29700216315550382</v>
      </c>
      <c r="AD37" s="163">
        <v>3.6</v>
      </c>
      <c r="AE37" s="163">
        <v>2.91</v>
      </c>
      <c r="AF37" s="163">
        <v>4.5199999999999996</v>
      </c>
      <c r="AG37" s="163">
        <v>4.8499999999999996</v>
      </c>
      <c r="AH37" s="163">
        <v>3.2</v>
      </c>
      <c r="AI37" s="65">
        <v>5.31</v>
      </c>
      <c r="AJ37" s="65">
        <v>5.31</v>
      </c>
      <c r="AK37" s="65">
        <v>5.33</v>
      </c>
      <c r="AL37" s="65">
        <v>5.33</v>
      </c>
      <c r="AM37" s="65">
        <v>5.31</v>
      </c>
      <c r="AN37" s="158">
        <v>53.9</v>
      </c>
      <c r="AO37" s="158">
        <v>53.9</v>
      </c>
      <c r="AP37" s="158">
        <v>53.9</v>
      </c>
      <c r="AQ37" s="158">
        <v>53.9</v>
      </c>
      <c r="AR37" s="158" t="s">
        <v>51</v>
      </c>
      <c r="AS37" s="158" t="s">
        <v>51</v>
      </c>
      <c r="AT37" s="159">
        <v>8.0000000000000002E-3</v>
      </c>
      <c r="AU37" s="159">
        <v>8.9999999999999993E-3</v>
      </c>
      <c r="AV37" s="159">
        <v>8.9999999999999993E-3</v>
      </c>
      <c r="AW37" s="159">
        <v>8.8999999999999999E-3</v>
      </c>
      <c r="AX37" s="159">
        <v>8.8999999999999999E-3</v>
      </c>
      <c r="AY37" s="159" t="s">
        <v>51</v>
      </c>
      <c r="AZ37" s="158">
        <v>12.81</v>
      </c>
      <c r="BA37" s="158">
        <v>12.81</v>
      </c>
      <c r="BB37" s="158">
        <v>12.82</v>
      </c>
      <c r="BC37" s="158">
        <v>12.81</v>
      </c>
      <c r="BD37" s="158">
        <v>12.81</v>
      </c>
      <c r="BE37" s="158" t="s">
        <v>51</v>
      </c>
      <c r="BF37" s="159">
        <v>4.7899999999999998E-2</v>
      </c>
      <c r="BG37" s="159">
        <v>4.9099999999999998E-2</v>
      </c>
      <c r="BH37" s="159">
        <v>5.0200000000000002E-2</v>
      </c>
      <c r="BI37" s="159">
        <v>4.7899999999999998E-2</v>
      </c>
      <c r="BJ37" s="159">
        <v>5.1200000000000002E-2</v>
      </c>
      <c r="BK37" s="159">
        <v>4.9099999999999998E-2</v>
      </c>
    </row>
    <row r="38" spans="1:63" x14ac:dyDescent="0.35">
      <c r="A38" s="29">
        <v>43031</v>
      </c>
      <c r="B38" s="29" t="s">
        <v>150</v>
      </c>
      <c r="C38">
        <v>4</v>
      </c>
      <c r="D38">
        <v>32</v>
      </c>
      <c r="E38">
        <v>70</v>
      </c>
      <c r="F38" s="178">
        <f t="shared" si="5"/>
        <v>0.41985235541099752</v>
      </c>
      <c r="G38" s="177">
        <f t="shared" ref="G38:G45" si="44">L38/K38</f>
        <v>0.88978714921816848</v>
      </c>
      <c r="H38" s="162">
        <f t="shared" ref="H38:H45" si="45">Y38*9.81*$K$4</f>
        <v>3.2286079509416874</v>
      </c>
      <c r="I38" s="164">
        <f t="shared" si="6"/>
        <v>38.377695856252913</v>
      </c>
      <c r="J38" s="164">
        <f t="shared" ref="J38:J45" si="46">AVERAGE(AI38:AM38)</f>
        <v>6.1079999999999997</v>
      </c>
      <c r="K38" s="161">
        <f t="shared" ref="K38:K45" si="47">O38*S38</f>
        <v>58.46617383512546</v>
      </c>
      <c r="L38" s="161">
        <f t="shared" ref="L38:L45" si="48">Q38*T38</f>
        <v>52.022450142450154</v>
      </c>
      <c r="M38" s="167">
        <v>571</v>
      </c>
      <c r="N38" s="161">
        <f t="shared" si="30"/>
        <v>123.90653398031999</v>
      </c>
      <c r="O38" s="165">
        <f t="shared" si="31"/>
        <v>60.583333333333343</v>
      </c>
      <c r="P38" s="165">
        <f t="shared" si="32"/>
        <v>3.7267799624997024E-2</v>
      </c>
      <c r="Q38" s="165">
        <f t="shared" si="33"/>
        <v>13.406666666666668</v>
      </c>
      <c r="R38" s="165">
        <f t="shared" si="34"/>
        <v>4.714045207910216E-3</v>
      </c>
      <c r="S38" s="160">
        <f t="shared" si="35"/>
        <v>0.96505376344086025</v>
      </c>
      <c r="T38" s="160">
        <f t="shared" si="36"/>
        <v>3.8803418803418808</v>
      </c>
      <c r="U38" s="159">
        <f t="shared" si="37"/>
        <v>2.3933333333333334E-2</v>
      </c>
      <c r="V38" s="159">
        <f t="shared" si="38"/>
        <v>7.0158550599497358E-4</v>
      </c>
      <c r="W38" s="159">
        <f t="shared" si="39"/>
        <v>0.12106666666666667</v>
      </c>
      <c r="X38" s="159">
        <f t="shared" si="40"/>
        <v>3.0230595245361756E-3</v>
      </c>
      <c r="Y38" s="163">
        <f t="shared" si="41"/>
        <v>6.4219999999999997</v>
      </c>
      <c r="Z38" s="162">
        <f t="shared" si="42"/>
        <v>0.1192308684863112</v>
      </c>
      <c r="AA38" s="65">
        <f t="shared" si="43"/>
        <v>366.47999999999996</v>
      </c>
      <c r="AB38" s="168">
        <f t="shared" ref="AB38:AB69" si="49">K38/N38</f>
        <v>0.47185706804139649</v>
      </c>
      <c r="AD38" s="163">
        <v>6.48</v>
      </c>
      <c r="AE38" s="163">
        <v>6.54</v>
      </c>
      <c r="AF38" s="163">
        <v>6.53</v>
      </c>
      <c r="AG38" s="163">
        <v>6.31</v>
      </c>
      <c r="AH38" s="163">
        <v>6.25</v>
      </c>
      <c r="AI38" s="65">
        <v>6.1</v>
      </c>
      <c r="AJ38" s="65">
        <v>6.12</v>
      </c>
      <c r="AK38" s="65">
        <v>6.12</v>
      </c>
      <c r="AL38" s="65">
        <v>6.1</v>
      </c>
      <c r="AM38" s="65">
        <v>6.1</v>
      </c>
      <c r="AN38" s="158">
        <v>60.6</v>
      </c>
      <c r="AO38" s="158">
        <v>60.6</v>
      </c>
      <c r="AP38" s="158">
        <v>60.6</v>
      </c>
      <c r="AQ38" s="158">
        <v>60.5</v>
      </c>
      <c r="AR38" s="158">
        <v>60.6</v>
      </c>
      <c r="AS38" s="158">
        <v>60.6</v>
      </c>
      <c r="AT38" s="159">
        <v>2.4400000000000002E-2</v>
      </c>
      <c r="AU38" s="159">
        <v>2.2499999999999999E-2</v>
      </c>
      <c r="AV38" s="159">
        <v>2.4400000000000002E-2</v>
      </c>
      <c r="AW38" s="159">
        <v>2.3599999999999999E-2</v>
      </c>
      <c r="AX38" s="159">
        <v>2.4299999999999999E-2</v>
      </c>
      <c r="AY38" s="159">
        <v>2.4400000000000002E-2</v>
      </c>
      <c r="AZ38" s="158">
        <v>13.41</v>
      </c>
      <c r="BA38" s="158">
        <v>13.41</v>
      </c>
      <c r="BB38" s="158">
        <v>13.41</v>
      </c>
      <c r="BC38" s="158">
        <v>13.4</v>
      </c>
      <c r="BD38" s="158">
        <v>13.41</v>
      </c>
      <c r="BE38" s="158">
        <v>13.4</v>
      </c>
      <c r="BF38" s="159">
        <v>0.1144</v>
      </c>
      <c r="BG38" s="159">
        <v>0.12139999999999999</v>
      </c>
      <c r="BH38" s="159">
        <v>0.12230000000000001</v>
      </c>
      <c r="BI38" s="159">
        <v>0.1226</v>
      </c>
      <c r="BJ38" s="159">
        <v>0.1227</v>
      </c>
      <c r="BK38" s="159">
        <v>0.123</v>
      </c>
    </row>
    <row r="39" spans="1:63" x14ac:dyDescent="0.35">
      <c r="A39" s="29">
        <v>43031</v>
      </c>
      <c r="B39" s="29" t="s">
        <v>150</v>
      </c>
      <c r="C39">
        <v>5</v>
      </c>
      <c r="D39">
        <v>32</v>
      </c>
      <c r="E39">
        <v>70</v>
      </c>
      <c r="F39" s="178">
        <f t="shared" si="5"/>
        <v>0.49411642566260744</v>
      </c>
      <c r="G39" s="177">
        <f t="shared" si="44"/>
        <v>0.82412963719242682</v>
      </c>
      <c r="H39" s="162">
        <f t="shared" si="45"/>
        <v>4.035005825951103</v>
      </c>
      <c r="I39" s="164">
        <f t="shared" si="6"/>
        <v>42.059642446260149</v>
      </c>
      <c r="J39" s="164">
        <f t="shared" si="46"/>
        <v>6.694</v>
      </c>
      <c r="K39" s="161">
        <f t="shared" si="47"/>
        <v>101.75212813620074</v>
      </c>
      <c r="L39" s="161">
        <f t="shared" si="48"/>
        <v>83.856944444444437</v>
      </c>
      <c r="M39" s="167">
        <v>643</v>
      </c>
      <c r="N39" s="161">
        <f t="shared" si="30"/>
        <v>169.71090230808002</v>
      </c>
      <c r="O39" s="165">
        <f t="shared" si="31"/>
        <v>66.116666666666674</v>
      </c>
      <c r="P39" s="165">
        <f t="shared" si="32"/>
        <v>6.8718427093629519E-2</v>
      </c>
      <c r="Q39" s="165">
        <f t="shared" si="33"/>
        <v>13.959999999999999</v>
      </c>
      <c r="R39" s="165">
        <f t="shared" si="34"/>
        <v>3.9999999999999855E-2</v>
      </c>
      <c r="S39" s="160">
        <f t="shared" si="35"/>
        <v>1.538978494623656</v>
      </c>
      <c r="T39" s="160">
        <f t="shared" si="36"/>
        <v>6.0069444444444446</v>
      </c>
      <c r="U39" s="159">
        <f t="shared" si="37"/>
        <v>3.8166666666666668E-2</v>
      </c>
      <c r="V39" s="159">
        <f t="shared" si="38"/>
        <v>7.4535599249992026E-5</v>
      </c>
      <c r="W39" s="159">
        <f t="shared" si="39"/>
        <v>0.18741666666666668</v>
      </c>
      <c r="X39" s="159">
        <f t="shared" si="40"/>
        <v>4.9469406932185832E-4</v>
      </c>
      <c r="Y39" s="163">
        <f t="shared" si="41"/>
        <v>8.0259999999999998</v>
      </c>
      <c r="Z39" s="162">
        <f t="shared" si="42"/>
        <v>0.14178857499812916</v>
      </c>
      <c r="AA39" s="65">
        <f t="shared" si="43"/>
        <v>401.64</v>
      </c>
      <c r="AB39" s="168">
        <f t="shared" si="49"/>
        <v>0.59956152935589135</v>
      </c>
      <c r="AD39" s="163">
        <v>8.14</v>
      </c>
      <c r="AE39" s="163">
        <v>7.99</v>
      </c>
      <c r="AF39" s="163">
        <v>8.2100000000000009</v>
      </c>
      <c r="AG39" s="163">
        <v>7.99</v>
      </c>
      <c r="AH39" s="163">
        <v>7.8</v>
      </c>
      <c r="AI39" s="65">
        <v>6.71</v>
      </c>
      <c r="AJ39" s="65">
        <v>6.63</v>
      </c>
      <c r="AK39" s="65">
        <v>6.71</v>
      </c>
      <c r="AL39" s="65">
        <v>6.71</v>
      </c>
      <c r="AM39" s="65">
        <v>6.71</v>
      </c>
      <c r="AN39" s="158">
        <v>66.2</v>
      </c>
      <c r="AO39" s="158">
        <v>66.099999999999994</v>
      </c>
      <c r="AP39" s="158">
        <v>66.099999999999994</v>
      </c>
      <c r="AQ39" s="158">
        <v>66.2</v>
      </c>
      <c r="AR39" s="158">
        <v>66.099999999999994</v>
      </c>
      <c r="AS39" s="158">
        <v>66</v>
      </c>
      <c r="AT39" s="159">
        <v>3.8300000000000001E-2</v>
      </c>
      <c r="AU39" s="159">
        <v>3.8100000000000002E-2</v>
      </c>
      <c r="AV39" s="159">
        <v>3.8199999999999998E-2</v>
      </c>
      <c r="AW39" s="159">
        <v>3.8100000000000002E-2</v>
      </c>
      <c r="AX39" s="159">
        <v>3.8199999999999998E-2</v>
      </c>
      <c r="AY39" s="159">
        <v>3.8100000000000002E-2</v>
      </c>
      <c r="AZ39" s="158">
        <v>13.98</v>
      </c>
      <c r="BA39" s="158">
        <v>13.98</v>
      </c>
      <c r="BB39" s="158">
        <v>13.98</v>
      </c>
      <c r="BC39" s="158">
        <v>13.88</v>
      </c>
      <c r="BD39" s="158">
        <v>13.98</v>
      </c>
      <c r="BE39" s="158" t="s">
        <v>51</v>
      </c>
      <c r="BF39" s="159">
        <v>0.18640000000000001</v>
      </c>
      <c r="BG39" s="159">
        <v>0.1875</v>
      </c>
      <c r="BH39" s="159">
        <v>0.18779999999999999</v>
      </c>
      <c r="BI39" s="159">
        <v>0.18790000000000001</v>
      </c>
      <c r="BJ39" s="159">
        <v>0.18759999999999999</v>
      </c>
      <c r="BK39" s="159">
        <v>0.18729999999999999</v>
      </c>
    </row>
    <row r="40" spans="1:63" x14ac:dyDescent="0.35">
      <c r="A40" s="29">
        <v>43031</v>
      </c>
      <c r="B40" s="29" t="s">
        <v>150</v>
      </c>
      <c r="C40">
        <v>2</v>
      </c>
      <c r="D40">
        <v>32</v>
      </c>
      <c r="E40">
        <v>80</v>
      </c>
      <c r="F40" s="178">
        <f t="shared" si="5"/>
        <v>-2.4211586107416392E-2</v>
      </c>
      <c r="G40" s="177">
        <f t="shared" si="44"/>
        <v>0.40621117434377363</v>
      </c>
      <c r="H40" s="162">
        <f t="shared" si="45"/>
        <v>1.2065803616100979</v>
      </c>
      <c r="I40" s="164">
        <f t="shared" si="6"/>
        <v>22.14194502250086</v>
      </c>
      <c r="J40" s="164">
        <f t="shared" si="46"/>
        <v>3.5239999999999996</v>
      </c>
      <c r="K40" s="161">
        <f t="shared" si="47"/>
        <v>-1.5923678315412189</v>
      </c>
      <c r="L40" s="161">
        <f t="shared" si="48"/>
        <v>-0.64683760683760683</v>
      </c>
      <c r="M40" s="167">
        <v>360</v>
      </c>
      <c r="N40" s="161">
        <f t="shared" si="30"/>
        <v>26.716036031999995</v>
      </c>
      <c r="O40" s="165">
        <f t="shared" si="31"/>
        <v>38.843333333333334</v>
      </c>
      <c r="P40" s="165">
        <f t="shared" si="32"/>
        <v>0.15073892072793374</v>
      </c>
      <c r="Q40" s="165">
        <f t="shared" si="33"/>
        <v>12.613333333333332</v>
      </c>
      <c r="R40" s="165">
        <f t="shared" si="34"/>
        <v>4.7140452079102169E-3</v>
      </c>
      <c r="S40" s="160">
        <f t="shared" si="35"/>
        <v>-4.0994623655913984E-2</v>
      </c>
      <c r="T40" s="160">
        <f t="shared" si="36"/>
        <v>-5.1282051282051287E-2</v>
      </c>
      <c r="U40" s="159">
        <f>AVERAGE(AT40:AY40)</f>
        <v>-1.0166666666666668E-3</v>
      </c>
      <c r="V40" s="159">
        <f>_xlfn.STDEV.P(AT40:AY40)</f>
        <v>1.3437096247164248E-4</v>
      </c>
      <c r="W40" s="159">
        <f t="shared" si="39"/>
        <v>-1.6000000000000001E-3</v>
      </c>
      <c r="X40" s="159">
        <f t="shared" si="40"/>
        <v>0</v>
      </c>
      <c r="Y40" s="163">
        <f t="shared" si="41"/>
        <v>2.3999999999999995</v>
      </c>
      <c r="Z40" s="162">
        <f t="shared" si="42"/>
        <v>0.47078657584939926</v>
      </c>
      <c r="AA40" s="65">
        <f t="shared" si="43"/>
        <v>211.43999999999997</v>
      </c>
      <c r="AB40" s="168">
        <f t="shared" si="49"/>
        <v>-5.9603446770093771E-2</v>
      </c>
      <c r="AD40" s="163">
        <v>2.1800000000000002</v>
      </c>
      <c r="AE40" s="163">
        <v>1.67</v>
      </c>
      <c r="AF40" s="163">
        <v>2.33</v>
      </c>
      <c r="AG40" s="163">
        <v>2.88</v>
      </c>
      <c r="AH40" s="163">
        <v>2.94</v>
      </c>
      <c r="AI40" s="65">
        <v>3.51</v>
      </c>
      <c r="AJ40" s="65">
        <v>3.52</v>
      </c>
      <c r="AK40" s="65">
        <v>3.52</v>
      </c>
      <c r="AL40" s="65">
        <v>3.51</v>
      </c>
      <c r="AM40" s="65">
        <v>3.56</v>
      </c>
      <c r="AN40" s="158">
        <v>38.799999999999997</v>
      </c>
      <c r="AO40" s="158">
        <v>38.729999999999997</v>
      </c>
      <c r="AP40" s="158">
        <v>38.590000000000003</v>
      </c>
      <c r="AQ40" s="158">
        <v>38.99</v>
      </c>
      <c r="AR40" s="158">
        <v>39</v>
      </c>
      <c r="AS40" s="158">
        <v>38.950000000000003</v>
      </c>
      <c r="AT40" s="159">
        <v>-8.9999999999999998E-4</v>
      </c>
      <c r="AU40" s="159">
        <v>-8.9999999999999998E-4</v>
      </c>
      <c r="AV40" s="159">
        <v>-1E-3</v>
      </c>
      <c r="AW40" s="159">
        <v>-1E-3</v>
      </c>
      <c r="AX40" s="159">
        <v>-1E-3</v>
      </c>
      <c r="AY40" s="159">
        <v>-1.2999999999999999E-3</v>
      </c>
      <c r="AZ40" s="158">
        <v>12.62</v>
      </c>
      <c r="BA40" s="158">
        <v>12.61</v>
      </c>
      <c r="BB40" s="158">
        <v>12.62</v>
      </c>
      <c r="BC40" s="158">
        <v>12.61</v>
      </c>
      <c r="BD40" s="158">
        <v>12.61</v>
      </c>
      <c r="BE40" s="158">
        <v>12.61</v>
      </c>
      <c r="BF40" s="159">
        <v>-1.6000000000000001E-3</v>
      </c>
      <c r="BG40" s="159">
        <v>-1.6000000000000001E-3</v>
      </c>
      <c r="BH40" s="159">
        <v>-1.6000000000000001E-3</v>
      </c>
      <c r="BI40" s="159">
        <v>-1.6000000000000001E-3</v>
      </c>
      <c r="BJ40" s="159" t="s">
        <v>51</v>
      </c>
      <c r="BK40" s="159" t="s">
        <v>51</v>
      </c>
    </row>
    <row r="41" spans="1:63" x14ac:dyDescent="0.35">
      <c r="A41" s="29">
        <v>43031</v>
      </c>
      <c r="B41" s="29" t="s">
        <v>150</v>
      </c>
      <c r="C41">
        <v>3</v>
      </c>
      <c r="D41">
        <v>32</v>
      </c>
      <c r="E41">
        <v>80</v>
      </c>
      <c r="F41" s="178">
        <f t="shared" si="5"/>
        <v>0.42265674516973656</v>
      </c>
      <c r="G41" s="177">
        <f t="shared" si="44"/>
        <v>0.95847672929100636</v>
      </c>
      <c r="H41" s="162">
        <f t="shared" si="45"/>
        <v>2.3789742796412434</v>
      </c>
      <c r="I41" s="164">
        <f t="shared" si="6"/>
        <v>31.0263690468528</v>
      </c>
      <c r="J41" s="164">
        <f t="shared" si="46"/>
        <v>4.9380000000000006</v>
      </c>
      <c r="K41" s="161">
        <f t="shared" si="47"/>
        <v>32.548196684587808</v>
      </c>
      <c r="L41" s="161">
        <f t="shared" si="48"/>
        <v>31.1966891025641</v>
      </c>
      <c r="M41" s="167">
        <v>486</v>
      </c>
      <c r="N41" s="161">
        <f t="shared" si="30"/>
        <v>73.810933953120013</v>
      </c>
      <c r="O41" s="165">
        <f t="shared" si="31"/>
        <v>48.383333333333333</v>
      </c>
      <c r="P41" s="165">
        <f t="shared" si="32"/>
        <v>8.975274678557392E-2</v>
      </c>
      <c r="Q41" s="165">
        <f t="shared" si="33"/>
        <v>13.062000000000001</v>
      </c>
      <c r="R41" s="165">
        <f t="shared" si="34"/>
        <v>3.9999999999999151E-3</v>
      </c>
      <c r="S41" s="160">
        <f t="shared" si="35"/>
        <v>0.67271505376344076</v>
      </c>
      <c r="T41" s="160">
        <f t="shared" si="36"/>
        <v>2.3883547008547006</v>
      </c>
      <c r="U41" s="159">
        <f t="shared" si="37"/>
        <v>1.6683333333333331E-2</v>
      </c>
      <c r="V41" s="159">
        <f t="shared" si="38"/>
        <v>6.8718427093627258E-5</v>
      </c>
      <c r="W41" s="159">
        <f t="shared" si="39"/>
        <v>7.4516666666666662E-2</v>
      </c>
      <c r="X41" s="159">
        <f t="shared" si="40"/>
        <v>2.4094720491334742E-4</v>
      </c>
      <c r="Y41" s="163">
        <f t="shared" si="41"/>
        <v>4.7320000000000002</v>
      </c>
      <c r="Z41" s="162">
        <f t="shared" si="42"/>
        <v>0.30241693074297293</v>
      </c>
      <c r="AA41" s="65">
        <f t="shared" si="43"/>
        <v>296.28000000000003</v>
      </c>
      <c r="AB41" s="168">
        <f t="shared" si="49"/>
        <v>0.44096714323192743</v>
      </c>
      <c r="AD41" s="163">
        <v>4.2699999999999996</v>
      </c>
      <c r="AE41" s="163">
        <v>4.51</v>
      </c>
      <c r="AF41" s="163">
        <v>4.8899999999999997</v>
      </c>
      <c r="AG41" s="163">
        <v>4.87</v>
      </c>
      <c r="AH41" s="163">
        <v>5.12</v>
      </c>
      <c r="AI41" s="65">
        <v>4.95</v>
      </c>
      <c r="AJ41" s="65">
        <v>4.92</v>
      </c>
      <c r="AK41" s="65">
        <v>4.92</v>
      </c>
      <c r="AL41" s="65">
        <v>4.95</v>
      </c>
      <c r="AM41" s="65">
        <v>4.95</v>
      </c>
      <c r="AN41" s="158">
        <v>48.2</v>
      </c>
      <c r="AO41" s="158">
        <v>48.4</v>
      </c>
      <c r="AP41" s="158">
        <v>48.4</v>
      </c>
      <c r="AQ41" s="158">
        <v>48.4</v>
      </c>
      <c r="AR41" s="158">
        <v>48.5</v>
      </c>
      <c r="AS41" s="158">
        <v>48.4</v>
      </c>
      <c r="AT41" s="159">
        <v>1.66E-2</v>
      </c>
      <c r="AU41" s="159">
        <v>1.67E-2</v>
      </c>
      <c r="AV41" s="159">
        <v>1.67E-2</v>
      </c>
      <c r="AW41" s="159">
        <v>1.66E-2</v>
      </c>
      <c r="AX41" s="159">
        <v>1.67E-2</v>
      </c>
      <c r="AY41" s="159">
        <v>1.6799999999999999E-2</v>
      </c>
      <c r="AZ41" s="158">
        <v>13.07</v>
      </c>
      <c r="BA41" s="158">
        <v>13.06</v>
      </c>
      <c r="BB41" s="158">
        <v>13.06</v>
      </c>
      <c r="BC41" s="158">
        <v>13.06</v>
      </c>
      <c r="BD41" s="158">
        <v>13.06</v>
      </c>
      <c r="BE41" s="158" t="s">
        <v>51</v>
      </c>
      <c r="BF41" s="159">
        <v>7.4200000000000002E-2</v>
      </c>
      <c r="BG41" s="159">
        <v>7.46E-2</v>
      </c>
      <c r="BH41" s="159">
        <v>7.4300000000000005E-2</v>
      </c>
      <c r="BI41" s="159">
        <v>7.4399999999999994E-2</v>
      </c>
      <c r="BJ41" s="159">
        <v>7.4700000000000003E-2</v>
      </c>
      <c r="BK41" s="159">
        <v>7.4899999999999994E-2</v>
      </c>
    </row>
    <row r="42" spans="1:63" x14ac:dyDescent="0.35">
      <c r="A42" s="29">
        <v>43031</v>
      </c>
      <c r="B42" s="29" t="s">
        <v>150</v>
      </c>
      <c r="C42">
        <v>4</v>
      </c>
      <c r="D42">
        <v>32</v>
      </c>
      <c r="E42">
        <v>80</v>
      </c>
      <c r="F42" s="178">
        <f t="shared" si="5"/>
        <v>0.51017468418006573</v>
      </c>
      <c r="G42" s="177">
        <f t="shared" si="44"/>
        <v>0.87517827172719587</v>
      </c>
      <c r="H42" s="162">
        <f t="shared" si="45"/>
        <v>3.5905820594247175</v>
      </c>
      <c r="I42" s="164">
        <f t="shared" si="6"/>
        <v>34.783713860546186</v>
      </c>
      <c r="J42" s="164">
        <f t="shared" si="46"/>
        <v>5.5359999999999996</v>
      </c>
      <c r="K42" s="161">
        <f t="shared" si="47"/>
        <v>72.805331541218635</v>
      </c>
      <c r="L42" s="161">
        <f t="shared" si="48"/>
        <v>63.717644230769224</v>
      </c>
      <c r="M42" s="167">
        <v>591</v>
      </c>
      <c r="N42" s="161">
        <f t="shared" si="30"/>
        <v>124.89377894784002</v>
      </c>
      <c r="O42" s="165">
        <f t="shared" si="31"/>
        <v>53.366666666666667</v>
      </c>
      <c r="P42" s="165">
        <f t="shared" si="32"/>
        <v>7.4535599249994047E-2</v>
      </c>
      <c r="Q42" s="165">
        <f t="shared" si="33"/>
        <v>13.59</v>
      </c>
      <c r="R42" s="165">
        <f t="shared" si="34"/>
        <v>0</v>
      </c>
      <c r="S42" s="160">
        <f t="shared" si="35"/>
        <v>1.364247311827957</v>
      </c>
      <c r="T42" s="160">
        <f t="shared" si="36"/>
        <v>4.6885683760683756</v>
      </c>
      <c r="U42" s="159">
        <f t="shared" si="37"/>
        <v>3.3833333333333333E-2</v>
      </c>
      <c r="V42" s="159">
        <f t="shared" si="38"/>
        <v>1.9720265943665326E-4</v>
      </c>
      <c r="W42" s="159">
        <f t="shared" si="39"/>
        <v>0.14628333333333332</v>
      </c>
      <c r="X42" s="159">
        <f t="shared" si="40"/>
        <v>3.8908725099762322E-4</v>
      </c>
      <c r="Y42" s="163">
        <f t="shared" si="41"/>
        <v>7.1420000000000003</v>
      </c>
      <c r="Z42" s="162">
        <f t="shared" si="42"/>
        <v>0.25206348406701051</v>
      </c>
      <c r="AA42" s="65">
        <f t="shared" si="43"/>
        <v>332.15999999999997</v>
      </c>
      <c r="AB42" s="168">
        <f t="shared" si="49"/>
        <v>0.58293801464382522</v>
      </c>
      <c r="AD42" s="163">
        <v>6.84</v>
      </c>
      <c r="AE42" s="163">
        <v>7.23</v>
      </c>
      <c r="AF42" s="163">
        <v>7.3</v>
      </c>
      <c r="AG42" s="163">
        <v>6.86</v>
      </c>
      <c r="AH42" s="163">
        <v>7.48</v>
      </c>
      <c r="AI42" s="65">
        <v>5.54</v>
      </c>
      <c r="AJ42" s="65">
        <v>5.54</v>
      </c>
      <c r="AK42" s="65">
        <v>5.54</v>
      </c>
      <c r="AL42" s="65">
        <v>5.54</v>
      </c>
      <c r="AM42" s="65">
        <v>5.52</v>
      </c>
      <c r="AN42" s="158">
        <v>53.3</v>
      </c>
      <c r="AO42" s="158">
        <v>53.4</v>
      </c>
      <c r="AP42" s="158">
        <v>53.3</v>
      </c>
      <c r="AQ42" s="158">
        <v>53.4</v>
      </c>
      <c r="AR42" s="158">
        <v>53.3</v>
      </c>
      <c r="AS42" s="158">
        <v>53.5</v>
      </c>
      <c r="AT42" s="159">
        <v>3.3500000000000002E-2</v>
      </c>
      <c r="AU42" s="159">
        <v>3.3700000000000001E-2</v>
      </c>
      <c r="AV42" s="159">
        <v>3.3799999999999997E-2</v>
      </c>
      <c r="AW42" s="159">
        <v>3.39E-2</v>
      </c>
      <c r="AX42" s="159">
        <v>3.4000000000000002E-2</v>
      </c>
      <c r="AY42" s="159">
        <v>3.4099999999999998E-2</v>
      </c>
      <c r="AZ42" s="158">
        <v>13.59</v>
      </c>
      <c r="BA42" s="158">
        <v>13.59</v>
      </c>
      <c r="BB42" s="158">
        <v>13.59</v>
      </c>
      <c r="BC42" s="158">
        <v>13.59</v>
      </c>
      <c r="BD42" s="158" t="s">
        <v>51</v>
      </c>
      <c r="BE42" s="158" t="s">
        <v>51</v>
      </c>
      <c r="BF42" s="159">
        <v>0.14699999999999999</v>
      </c>
      <c r="BG42" s="159">
        <v>0.1462</v>
      </c>
      <c r="BH42" s="159">
        <v>0.14630000000000001</v>
      </c>
      <c r="BI42" s="159">
        <v>0.1464</v>
      </c>
      <c r="BJ42" s="159">
        <v>0.14610000000000001</v>
      </c>
      <c r="BK42" s="159">
        <v>0.1457</v>
      </c>
    </row>
    <row r="43" spans="1:63" x14ac:dyDescent="0.35">
      <c r="A43" s="29">
        <v>43031</v>
      </c>
      <c r="B43" s="29" t="s">
        <v>150</v>
      </c>
      <c r="C43">
        <v>5</v>
      </c>
      <c r="D43">
        <v>32</v>
      </c>
      <c r="E43">
        <v>80</v>
      </c>
      <c r="F43" s="178">
        <f t="shared" si="5"/>
        <v>0.51035492296263096</v>
      </c>
      <c r="G43" s="177">
        <f t="shared" si="44"/>
        <v>0.7960505143683726</v>
      </c>
      <c r="H43" s="162">
        <f t="shared" si="45"/>
        <v>4.6191918176973248</v>
      </c>
      <c r="I43" s="164">
        <f t="shared" si="6"/>
        <v>37.724244584306241</v>
      </c>
      <c r="J43" s="164">
        <f t="shared" si="46"/>
        <v>6.0040000000000004</v>
      </c>
      <c r="K43" s="161">
        <f t="shared" si="47"/>
        <v>111.71673387096773</v>
      </c>
      <c r="L43" s="161">
        <f t="shared" si="48"/>
        <v>88.932163461538451</v>
      </c>
      <c r="M43" s="167">
        <v>683</v>
      </c>
      <c r="N43" s="161">
        <f t="shared" si="30"/>
        <v>174.25552191264001</v>
      </c>
      <c r="O43" s="165">
        <f t="shared" si="31"/>
        <v>58.083333333333336</v>
      </c>
      <c r="P43" s="165">
        <f t="shared" si="32"/>
        <v>6.8718427093628645E-2</v>
      </c>
      <c r="Q43" s="165">
        <f t="shared" si="33"/>
        <v>13.913999999999998</v>
      </c>
      <c r="R43" s="165">
        <f t="shared" si="34"/>
        <v>4.8989794855662516E-3</v>
      </c>
      <c r="S43" s="160">
        <f t="shared" si="35"/>
        <v>1.9233870967741933</v>
      </c>
      <c r="T43" s="160">
        <f t="shared" si="36"/>
        <v>6.3915598290598288</v>
      </c>
      <c r="U43" s="159">
        <f t="shared" si="37"/>
        <v>4.7699999999999992E-2</v>
      </c>
      <c r="V43" s="159">
        <f t="shared" si="38"/>
        <v>8.5244745683629426E-4</v>
      </c>
      <c r="W43" s="159">
        <f t="shared" si="39"/>
        <v>0.19941666666666666</v>
      </c>
      <c r="X43" s="159">
        <f t="shared" si="40"/>
        <v>2.1147629234082572E-4</v>
      </c>
      <c r="Y43" s="163">
        <f t="shared" si="41"/>
        <v>9.1879999999999988</v>
      </c>
      <c r="Z43" s="162">
        <f t="shared" si="42"/>
        <v>0.16092234151913148</v>
      </c>
      <c r="AA43" s="65">
        <f t="shared" si="43"/>
        <v>360.24</v>
      </c>
      <c r="AB43" s="168">
        <f t="shared" si="49"/>
        <v>0.64110871577989348</v>
      </c>
      <c r="AD43" s="163">
        <v>9.11</v>
      </c>
      <c r="AE43" s="163">
        <v>9.32</v>
      </c>
      <c r="AF43" s="163">
        <v>9.42</v>
      </c>
      <c r="AG43" s="163">
        <v>9.1199999999999992</v>
      </c>
      <c r="AH43" s="163">
        <v>8.9700000000000006</v>
      </c>
      <c r="AI43" s="65">
        <v>6.01</v>
      </c>
      <c r="AJ43" s="65">
        <v>6.01</v>
      </c>
      <c r="AK43" s="65">
        <v>6.01</v>
      </c>
      <c r="AL43" s="65">
        <v>5.98</v>
      </c>
      <c r="AM43" s="65">
        <v>6.01</v>
      </c>
      <c r="AN43" s="158">
        <v>58.2</v>
      </c>
      <c r="AO43" s="158">
        <v>58.1</v>
      </c>
      <c r="AP43" s="158">
        <v>58</v>
      </c>
      <c r="AQ43" s="158">
        <v>58.1</v>
      </c>
      <c r="AR43" s="158">
        <v>58.1</v>
      </c>
      <c r="AS43" s="158">
        <v>58</v>
      </c>
      <c r="AT43" s="159">
        <v>4.8000000000000001E-2</v>
      </c>
      <c r="AU43" s="159">
        <v>4.8099999999999997E-2</v>
      </c>
      <c r="AV43" s="159">
        <v>4.8099999999999997E-2</v>
      </c>
      <c r="AW43" s="159">
        <v>4.8000000000000001E-2</v>
      </c>
      <c r="AX43" s="159">
        <v>4.82E-2</v>
      </c>
      <c r="AY43" s="159">
        <v>4.58E-2</v>
      </c>
      <c r="AZ43" s="158">
        <v>13.92</v>
      </c>
      <c r="BA43" s="158">
        <v>13.91</v>
      </c>
      <c r="BB43" s="158">
        <v>13.91</v>
      </c>
      <c r="BC43" s="158">
        <v>13.91</v>
      </c>
      <c r="BD43" s="158">
        <v>13.92</v>
      </c>
      <c r="BE43" s="158" t="s">
        <v>51</v>
      </c>
      <c r="BF43" s="159">
        <v>0.1991</v>
      </c>
      <c r="BG43" s="159">
        <v>0.19919999999999999</v>
      </c>
      <c r="BH43" s="159">
        <v>0.19939999999999999</v>
      </c>
      <c r="BI43" s="159">
        <v>0.19950000000000001</v>
      </c>
      <c r="BJ43" s="159">
        <v>0.19969999999999999</v>
      </c>
      <c r="BK43" s="159">
        <v>0.1996</v>
      </c>
    </row>
    <row r="44" spans="1:63" x14ac:dyDescent="0.35">
      <c r="A44" s="29">
        <v>43031</v>
      </c>
      <c r="B44" s="29" t="s">
        <v>150</v>
      </c>
      <c r="C44">
        <v>2</v>
      </c>
      <c r="D44">
        <v>32</v>
      </c>
      <c r="E44">
        <v>90</v>
      </c>
      <c r="F44" s="178" t="e">
        <f t="shared" si="5"/>
        <v>#DIV/0!</v>
      </c>
      <c r="G44" s="177" t="e">
        <f t="shared" si="44"/>
        <v>#DIV/0!</v>
      </c>
      <c r="H44" s="162" t="e">
        <f t="shared" si="45"/>
        <v>#DIV/0!</v>
      </c>
      <c r="I44" s="164" t="e">
        <f t="shared" si="6"/>
        <v>#DIV/0!</v>
      </c>
      <c r="J44" s="164" t="e">
        <f t="shared" si="46"/>
        <v>#DIV/0!</v>
      </c>
      <c r="K44" s="161" t="e">
        <f t="shared" si="47"/>
        <v>#DIV/0!</v>
      </c>
      <c r="L44" s="161" t="e">
        <f t="shared" si="48"/>
        <v>#DIV/0!</v>
      </c>
      <c r="M44" s="167"/>
      <c r="N44" s="161" t="e">
        <f t="shared" si="30"/>
        <v>#DIV/0!</v>
      </c>
      <c r="O44" s="158" t="e">
        <f t="shared" si="31"/>
        <v>#DIV/0!</v>
      </c>
      <c r="P44" s="165" t="e">
        <f t="shared" si="32"/>
        <v>#DIV/0!</v>
      </c>
      <c r="Q44" s="165" t="e">
        <f t="shared" si="33"/>
        <v>#DIV/0!</v>
      </c>
      <c r="R44" s="165" t="e">
        <f t="shared" si="34"/>
        <v>#DIV/0!</v>
      </c>
      <c r="S44" s="160" t="e">
        <f t="shared" si="35"/>
        <v>#DIV/0!</v>
      </c>
      <c r="T44" s="160" t="e">
        <f t="shared" si="36"/>
        <v>#DIV/0!</v>
      </c>
      <c r="U44" s="159" t="e">
        <f t="shared" si="37"/>
        <v>#DIV/0!</v>
      </c>
      <c r="V44" s="159" t="e">
        <f t="shared" si="38"/>
        <v>#DIV/0!</v>
      </c>
      <c r="W44" s="159" t="e">
        <f t="shared" si="39"/>
        <v>#DIV/0!</v>
      </c>
      <c r="X44" s="159" t="e">
        <f t="shared" si="40"/>
        <v>#DIV/0!</v>
      </c>
      <c r="Y44" s="163" t="e">
        <f t="shared" si="41"/>
        <v>#DIV/0!</v>
      </c>
      <c r="Z44" s="162" t="e">
        <f t="shared" si="42"/>
        <v>#DIV/0!</v>
      </c>
      <c r="AA44" s="65" t="e">
        <f t="shared" si="43"/>
        <v>#DIV/0!</v>
      </c>
      <c r="AB44" s="168" t="e">
        <f t="shared" si="49"/>
        <v>#DIV/0!</v>
      </c>
      <c r="AD44" s="163"/>
      <c r="AE44" s="163"/>
      <c r="AF44" s="163"/>
      <c r="AG44" s="163"/>
      <c r="AH44" s="163"/>
      <c r="AI44" s="65"/>
      <c r="AJ44" s="65"/>
      <c r="AK44" s="65"/>
      <c r="AL44" s="65"/>
      <c r="AM44" s="65"/>
      <c r="AN44" s="158"/>
      <c r="AO44" s="158"/>
      <c r="AP44" s="158"/>
      <c r="AQ44" s="158"/>
      <c r="AR44" s="158"/>
      <c r="AS44" s="158"/>
      <c r="AT44" s="159"/>
      <c r="AU44" s="159"/>
      <c r="AV44" s="159"/>
      <c r="AW44" s="159"/>
      <c r="AX44" s="159"/>
      <c r="AY44" s="159"/>
      <c r="AZ44" s="158"/>
      <c r="BA44" s="158"/>
      <c r="BB44" s="158"/>
      <c r="BC44" s="158"/>
      <c r="BD44" s="158"/>
      <c r="BE44" s="158"/>
      <c r="BF44" s="159"/>
      <c r="BG44" s="159"/>
      <c r="BH44" s="159"/>
      <c r="BI44" s="159"/>
      <c r="BJ44" s="159"/>
      <c r="BK44" s="159"/>
    </row>
    <row r="45" spans="1:63" x14ac:dyDescent="0.35">
      <c r="A45" s="29">
        <v>43031</v>
      </c>
      <c r="B45" s="29" t="s">
        <v>150</v>
      </c>
      <c r="C45">
        <v>3</v>
      </c>
      <c r="D45">
        <v>32</v>
      </c>
      <c r="E45">
        <v>90</v>
      </c>
      <c r="F45" s="178" t="e">
        <f t="shared" si="5"/>
        <v>#DIV/0!</v>
      </c>
      <c r="G45" s="177" t="e">
        <f t="shared" si="44"/>
        <v>#DIV/0!</v>
      </c>
      <c r="H45" s="162" t="e">
        <f t="shared" si="45"/>
        <v>#DIV/0!</v>
      </c>
      <c r="I45" s="164" t="e">
        <f t="shared" si="6"/>
        <v>#DIV/0!</v>
      </c>
      <c r="J45" s="164" t="e">
        <f t="shared" si="46"/>
        <v>#DIV/0!</v>
      </c>
      <c r="K45" s="161" t="e">
        <f t="shared" si="47"/>
        <v>#DIV/0!</v>
      </c>
      <c r="L45" s="161" t="e">
        <f t="shared" si="48"/>
        <v>#DIV/0!</v>
      </c>
      <c r="M45" s="167"/>
      <c r="N45" s="161" t="e">
        <f t="shared" ref="N45:N52" si="50">J45*H45*2*PI()</f>
        <v>#DIV/0!</v>
      </c>
      <c r="O45" s="165" t="e">
        <f t="shared" ref="O45:O52" si="51">AVERAGE(AN45:AS45)</f>
        <v>#DIV/0!</v>
      </c>
      <c r="P45" s="165" t="e">
        <f t="shared" ref="P45:P52" si="52">_xlfn.STDEV.P(AN45:AS45)</f>
        <v>#DIV/0!</v>
      </c>
      <c r="Q45" s="165" t="e">
        <f t="shared" ref="Q45:Q52" si="53">AVERAGE(AZ45:BE45)</f>
        <v>#DIV/0!</v>
      </c>
      <c r="R45" s="165" t="e">
        <f t="shared" ref="R45:R52" si="54">_xlfn.STDEV.P(AZ45:BE45)</f>
        <v>#DIV/0!</v>
      </c>
      <c r="S45" s="160" t="e">
        <f t="shared" ref="S45:S52" si="55">U45/$W$2</f>
        <v>#DIV/0!</v>
      </c>
      <c r="T45" s="160" t="e">
        <f t="shared" ref="T45:T52" si="56">W45/$W$3</f>
        <v>#DIV/0!</v>
      </c>
      <c r="U45" s="159" t="e">
        <f t="shared" ref="U45:U52" si="57">AVERAGE(AT45:AY45)</f>
        <v>#DIV/0!</v>
      </c>
      <c r="V45" s="159" t="e">
        <f t="shared" ref="V45:V52" si="58">_xlfn.STDEV.P(AT45:AY45)</f>
        <v>#DIV/0!</v>
      </c>
      <c r="W45" s="159" t="e">
        <f t="shared" ref="W45:W52" si="59">AVERAGE(BF45:BK45)</f>
        <v>#DIV/0!</v>
      </c>
      <c r="X45" s="159" t="e">
        <f t="shared" ref="X45:X52" si="60">_xlfn.STDEV.P(BF45:BK45)</f>
        <v>#DIV/0!</v>
      </c>
      <c r="Y45" s="163" t="e">
        <f t="shared" ref="Y45:Y52" si="61">AVERAGE(AD45:AH45)</f>
        <v>#DIV/0!</v>
      </c>
      <c r="Z45" s="162" t="e">
        <f t="shared" ref="Z45:Z52" si="62">_xlfn.STDEV.P(AD45:AH45)</f>
        <v>#DIV/0!</v>
      </c>
      <c r="AA45" s="65" t="e">
        <f t="shared" ref="AA45:AA52" si="63">J45*60</f>
        <v>#DIV/0!</v>
      </c>
      <c r="AB45" s="168" t="e">
        <f t="shared" si="49"/>
        <v>#DIV/0!</v>
      </c>
      <c r="AD45" s="163"/>
      <c r="AE45" s="163"/>
      <c r="AF45" s="163"/>
      <c r="AG45" s="163"/>
      <c r="AH45" s="163"/>
      <c r="AI45" s="65"/>
      <c r="AJ45" s="65"/>
      <c r="AK45" s="65"/>
      <c r="AL45" s="65"/>
      <c r="AM45" s="65"/>
      <c r="AN45" s="158"/>
      <c r="AO45" s="158"/>
      <c r="AP45" s="158"/>
      <c r="AQ45" s="158"/>
      <c r="AR45" s="158"/>
      <c r="AS45" s="158"/>
      <c r="AT45" s="159"/>
      <c r="AU45" s="159"/>
      <c r="AV45" s="159"/>
      <c r="AW45" s="159"/>
      <c r="AX45" s="159"/>
      <c r="AY45" s="159"/>
      <c r="AZ45" s="158"/>
      <c r="BA45" s="158"/>
      <c r="BB45" s="158"/>
      <c r="BC45" s="158"/>
      <c r="BD45" s="158"/>
      <c r="BE45" s="158"/>
      <c r="BF45" s="159"/>
      <c r="BG45" s="159"/>
      <c r="BH45" s="159"/>
      <c r="BI45" s="159"/>
      <c r="BJ45" s="159"/>
      <c r="BK45" s="159"/>
    </row>
    <row r="46" spans="1:63" x14ac:dyDescent="0.35">
      <c r="A46" s="29">
        <v>43031</v>
      </c>
      <c r="B46" s="29" t="s">
        <v>150</v>
      </c>
      <c r="C46">
        <v>4</v>
      </c>
      <c r="D46">
        <v>32</v>
      </c>
      <c r="E46">
        <v>90</v>
      </c>
      <c r="F46" s="178" t="e">
        <f t="shared" si="5"/>
        <v>#DIV/0!</v>
      </c>
      <c r="G46" s="177" t="e">
        <f t="shared" ref="G46:G53" si="64">L46/K46</f>
        <v>#DIV/0!</v>
      </c>
      <c r="H46" s="162" t="e">
        <f t="shared" ref="H46:H53" si="65">Y46*9.81*$K$4</f>
        <v>#DIV/0!</v>
      </c>
      <c r="I46" s="164" t="e">
        <f t="shared" si="6"/>
        <v>#DIV/0!</v>
      </c>
      <c r="J46" s="164" t="e">
        <f t="shared" ref="J46:J53" si="66">AVERAGE(AI46:AM46)</f>
        <v>#DIV/0!</v>
      </c>
      <c r="K46" s="161" t="e">
        <f t="shared" ref="K46:K53" si="67">O46*S46</f>
        <v>#DIV/0!</v>
      </c>
      <c r="L46" s="161" t="e">
        <f t="shared" ref="L46:L53" si="68">Q46*T46</f>
        <v>#DIV/0!</v>
      </c>
      <c r="M46" s="167"/>
      <c r="N46" s="161" t="e">
        <f t="shared" si="50"/>
        <v>#DIV/0!</v>
      </c>
      <c r="O46" s="165" t="e">
        <f t="shared" si="51"/>
        <v>#DIV/0!</v>
      </c>
      <c r="P46" s="165" t="e">
        <f t="shared" si="52"/>
        <v>#DIV/0!</v>
      </c>
      <c r="Q46" s="165" t="e">
        <f t="shared" si="53"/>
        <v>#DIV/0!</v>
      </c>
      <c r="R46" s="165" t="e">
        <f t="shared" si="54"/>
        <v>#DIV/0!</v>
      </c>
      <c r="S46" s="160" t="e">
        <f t="shared" si="55"/>
        <v>#DIV/0!</v>
      </c>
      <c r="T46" s="160" t="e">
        <f t="shared" si="56"/>
        <v>#DIV/0!</v>
      </c>
      <c r="U46" s="159" t="e">
        <f t="shared" si="57"/>
        <v>#DIV/0!</v>
      </c>
      <c r="V46" s="159" t="e">
        <f t="shared" si="58"/>
        <v>#DIV/0!</v>
      </c>
      <c r="W46" s="159" t="e">
        <f t="shared" si="59"/>
        <v>#DIV/0!</v>
      </c>
      <c r="X46" s="159" t="e">
        <f t="shared" si="60"/>
        <v>#DIV/0!</v>
      </c>
      <c r="Y46" s="163" t="e">
        <f t="shared" si="61"/>
        <v>#DIV/0!</v>
      </c>
      <c r="Z46" s="162" t="e">
        <f t="shared" si="62"/>
        <v>#DIV/0!</v>
      </c>
      <c r="AA46" s="65" t="e">
        <f t="shared" si="63"/>
        <v>#DIV/0!</v>
      </c>
      <c r="AB46" s="168" t="e">
        <f t="shared" si="49"/>
        <v>#DIV/0!</v>
      </c>
      <c r="AD46" s="163"/>
      <c r="AE46" s="163"/>
      <c r="AF46" s="163"/>
      <c r="AG46" s="163"/>
      <c r="AH46" s="163"/>
      <c r="AI46" s="65"/>
      <c r="AJ46" s="65"/>
      <c r="AK46" s="65"/>
      <c r="AL46" s="65"/>
      <c r="AM46" s="65"/>
      <c r="AN46" s="158"/>
      <c r="AO46" s="158"/>
      <c r="AP46" s="158"/>
      <c r="AQ46" s="158"/>
      <c r="AR46" s="158"/>
      <c r="AS46" s="158"/>
      <c r="AT46" s="159"/>
      <c r="AU46" s="159"/>
      <c r="AV46" s="159"/>
      <c r="AW46" s="159"/>
      <c r="AX46" s="159"/>
      <c r="AY46" s="159"/>
      <c r="AZ46" s="158"/>
      <c r="BA46" s="158"/>
      <c r="BB46" s="158"/>
      <c r="BC46" s="158"/>
      <c r="BD46" s="158"/>
      <c r="BE46" s="158"/>
      <c r="BF46" s="159"/>
      <c r="BG46" s="159"/>
      <c r="BH46" s="159"/>
      <c r="BI46" s="159"/>
      <c r="BJ46" s="159"/>
      <c r="BK46" s="159"/>
    </row>
    <row r="47" spans="1:63" x14ac:dyDescent="0.35">
      <c r="A47" s="29">
        <v>43031</v>
      </c>
      <c r="B47" s="29" t="s">
        <v>150</v>
      </c>
      <c r="C47">
        <v>5</v>
      </c>
      <c r="D47">
        <v>32</v>
      </c>
      <c r="E47">
        <v>90</v>
      </c>
      <c r="F47" s="178" t="e">
        <f t="shared" si="5"/>
        <v>#DIV/0!</v>
      </c>
      <c r="G47" s="177" t="e">
        <f t="shared" si="64"/>
        <v>#DIV/0!</v>
      </c>
      <c r="H47" s="162" t="e">
        <f t="shared" si="65"/>
        <v>#DIV/0!</v>
      </c>
      <c r="I47" s="164" t="e">
        <f t="shared" si="6"/>
        <v>#DIV/0!</v>
      </c>
      <c r="J47" s="164" t="e">
        <f t="shared" si="66"/>
        <v>#DIV/0!</v>
      </c>
      <c r="K47" s="161" t="e">
        <f t="shared" si="67"/>
        <v>#DIV/0!</v>
      </c>
      <c r="L47" s="161" t="e">
        <f t="shared" si="68"/>
        <v>#DIV/0!</v>
      </c>
      <c r="M47" s="167"/>
      <c r="N47" s="161" t="e">
        <f t="shared" si="50"/>
        <v>#DIV/0!</v>
      </c>
      <c r="O47" s="158" t="e">
        <f t="shared" si="51"/>
        <v>#DIV/0!</v>
      </c>
      <c r="P47" s="165" t="e">
        <f t="shared" si="52"/>
        <v>#DIV/0!</v>
      </c>
      <c r="Q47" s="165" t="e">
        <f t="shared" si="53"/>
        <v>#DIV/0!</v>
      </c>
      <c r="R47" s="165" t="e">
        <f t="shared" si="54"/>
        <v>#DIV/0!</v>
      </c>
      <c r="S47" s="160" t="e">
        <f t="shared" si="55"/>
        <v>#DIV/0!</v>
      </c>
      <c r="T47" s="160" t="e">
        <f t="shared" si="56"/>
        <v>#DIV/0!</v>
      </c>
      <c r="U47" s="159" t="e">
        <f t="shared" si="57"/>
        <v>#DIV/0!</v>
      </c>
      <c r="V47" s="159" t="e">
        <f t="shared" si="58"/>
        <v>#DIV/0!</v>
      </c>
      <c r="W47" s="159" t="e">
        <f t="shared" si="59"/>
        <v>#DIV/0!</v>
      </c>
      <c r="X47" s="159" t="e">
        <f t="shared" si="60"/>
        <v>#DIV/0!</v>
      </c>
      <c r="Y47" s="163" t="e">
        <f t="shared" si="61"/>
        <v>#DIV/0!</v>
      </c>
      <c r="Z47" s="162" t="e">
        <f t="shared" si="62"/>
        <v>#DIV/0!</v>
      </c>
      <c r="AA47" s="65" t="e">
        <f t="shared" si="63"/>
        <v>#DIV/0!</v>
      </c>
      <c r="AB47" s="168" t="e">
        <f t="shared" si="49"/>
        <v>#DIV/0!</v>
      </c>
      <c r="AD47" s="163"/>
      <c r="AE47" s="163"/>
      <c r="AF47" s="163"/>
      <c r="AG47" s="163"/>
      <c r="AH47" s="163"/>
      <c r="AI47" s="65"/>
      <c r="AJ47" s="65"/>
      <c r="AK47" s="65"/>
      <c r="AL47" s="65"/>
      <c r="AM47" s="65"/>
      <c r="AN47" s="158"/>
      <c r="AO47" s="158"/>
      <c r="AP47" s="158"/>
      <c r="AQ47" s="158"/>
      <c r="AR47" s="158"/>
      <c r="AS47" s="158"/>
      <c r="AT47" s="159"/>
      <c r="AU47" s="159"/>
      <c r="AV47" s="159"/>
      <c r="AW47" s="159"/>
      <c r="AX47" s="159"/>
      <c r="AY47" s="159"/>
      <c r="AZ47" s="158"/>
      <c r="BA47" s="158"/>
      <c r="BB47" s="158"/>
      <c r="BC47" s="158"/>
      <c r="BD47" s="158"/>
      <c r="BE47" s="158"/>
      <c r="BF47" s="159"/>
      <c r="BG47" s="159"/>
      <c r="BH47" s="159"/>
      <c r="BI47" s="159"/>
      <c r="BJ47" s="159"/>
      <c r="BK47" s="159"/>
    </row>
    <row r="48" spans="1:63" x14ac:dyDescent="0.35">
      <c r="A48" s="29">
        <v>43031</v>
      </c>
      <c r="B48" s="29" t="s">
        <v>150</v>
      </c>
      <c r="C48">
        <v>2</v>
      </c>
      <c r="D48">
        <v>32</v>
      </c>
      <c r="E48">
        <v>100</v>
      </c>
      <c r="F48" s="178" t="e">
        <f t="shared" si="5"/>
        <v>#DIV/0!</v>
      </c>
      <c r="G48" s="177" t="e">
        <f t="shared" si="64"/>
        <v>#DIV/0!</v>
      </c>
      <c r="H48" s="162" t="e">
        <f t="shared" si="65"/>
        <v>#DIV/0!</v>
      </c>
      <c r="I48" s="164" t="e">
        <f t="shared" si="6"/>
        <v>#DIV/0!</v>
      </c>
      <c r="J48" s="164" t="e">
        <f t="shared" si="66"/>
        <v>#DIV/0!</v>
      </c>
      <c r="K48" s="161" t="e">
        <f t="shared" si="67"/>
        <v>#DIV/0!</v>
      </c>
      <c r="L48" s="161" t="e">
        <f t="shared" si="68"/>
        <v>#DIV/0!</v>
      </c>
      <c r="M48" s="167"/>
      <c r="N48" s="161" t="e">
        <f t="shared" si="50"/>
        <v>#DIV/0!</v>
      </c>
      <c r="O48" s="165" t="e">
        <f t="shared" si="51"/>
        <v>#DIV/0!</v>
      </c>
      <c r="P48" s="165" t="e">
        <f t="shared" si="52"/>
        <v>#DIV/0!</v>
      </c>
      <c r="Q48" s="165" t="e">
        <f t="shared" si="53"/>
        <v>#DIV/0!</v>
      </c>
      <c r="R48" s="165" t="e">
        <f t="shared" si="54"/>
        <v>#DIV/0!</v>
      </c>
      <c r="S48" s="160" t="e">
        <f t="shared" si="55"/>
        <v>#DIV/0!</v>
      </c>
      <c r="T48" s="160" t="e">
        <f t="shared" si="56"/>
        <v>#DIV/0!</v>
      </c>
      <c r="U48" s="159" t="e">
        <f t="shared" si="57"/>
        <v>#DIV/0!</v>
      </c>
      <c r="V48" s="159" t="e">
        <f t="shared" si="58"/>
        <v>#DIV/0!</v>
      </c>
      <c r="W48" s="159" t="e">
        <f t="shared" si="59"/>
        <v>#DIV/0!</v>
      </c>
      <c r="X48" s="159" t="e">
        <f t="shared" si="60"/>
        <v>#DIV/0!</v>
      </c>
      <c r="Y48" s="163" t="e">
        <f t="shared" si="61"/>
        <v>#DIV/0!</v>
      </c>
      <c r="Z48" s="162" t="e">
        <f t="shared" si="62"/>
        <v>#DIV/0!</v>
      </c>
      <c r="AA48" s="65" t="e">
        <f t="shared" si="63"/>
        <v>#DIV/0!</v>
      </c>
      <c r="AB48" s="168" t="e">
        <f t="shared" si="49"/>
        <v>#DIV/0!</v>
      </c>
      <c r="AD48" s="163"/>
      <c r="AE48" s="163"/>
      <c r="AF48" s="163"/>
      <c r="AG48" s="163"/>
      <c r="AH48" s="163"/>
      <c r="AI48" s="65"/>
      <c r="AJ48" s="65"/>
      <c r="AK48" s="65"/>
      <c r="AL48" s="65"/>
      <c r="AM48" s="65"/>
      <c r="AN48" s="158"/>
      <c r="AO48" s="158"/>
      <c r="AP48" s="158"/>
      <c r="AQ48" s="158"/>
      <c r="AR48" s="158"/>
      <c r="AS48" s="158"/>
      <c r="AT48" s="159"/>
      <c r="AU48" s="159"/>
      <c r="AV48" s="159"/>
      <c r="AW48" s="159"/>
      <c r="AX48" s="159"/>
      <c r="AY48" s="159"/>
      <c r="AZ48" s="158"/>
      <c r="BA48" s="158"/>
      <c r="BB48" s="158"/>
      <c r="BC48" s="158"/>
      <c r="BD48" s="158"/>
      <c r="BE48" s="158"/>
      <c r="BF48" s="159"/>
      <c r="BG48" s="159"/>
      <c r="BH48" s="159"/>
      <c r="BI48" s="159"/>
      <c r="BJ48" s="159"/>
      <c r="BK48" s="159"/>
    </row>
    <row r="49" spans="1:63" x14ac:dyDescent="0.35">
      <c r="A49" s="29">
        <v>43031</v>
      </c>
      <c r="B49" s="29" t="s">
        <v>150</v>
      </c>
      <c r="C49">
        <v>3</v>
      </c>
      <c r="D49">
        <v>32</v>
      </c>
      <c r="E49">
        <v>100</v>
      </c>
      <c r="F49" s="178" t="e">
        <f t="shared" si="5"/>
        <v>#DIV/0!</v>
      </c>
      <c r="G49" s="177" t="e">
        <f t="shared" si="64"/>
        <v>#DIV/0!</v>
      </c>
      <c r="H49" s="162" t="e">
        <f t="shared" si="65"/>
        <v>#DIV/0!</v>
      </c>
      <c r="I49" s="164" t="e">
        <f t="shared" si="6"/>
        <v>#DIV/0!</v>
      </c>
      <c r="J49" s="164" t="e">
        <f t="shared" si="66"/>
        <v>#DIV/0!</v>
      </c>
      <c r="K49" s="161" t="e">
        <f t="shared" si="67"/>
        <v>#DIV/0!</v>
      </c>
      <c r="L49" s="161" t="e">
        <f t="shared" si="68"/>
        <v>#DIV/0!</v>
      </c>
      <c r="M49" s="167"/>
      <c r="N49" s="161" t="e">
        <f t="shared" si="50"/>
        <v>#DIV/0!</v>
      </c>
      <c r="O49" s="165" t="e">
        <f t="shared" si="51"/>
        <v>#DIV/0!</v>
      </c>
      <c r="P49" s="165" t="e">
        <f t="shared" si="52"/>
        <v>#DIV/0!</v>
      </c>
      <c r="Q49" s="165" t="e">
        <f t="shared" si="53"/>
        <v>#DIV/0!</v>
      </c>
      <c r="R49" s="165" t="e">
        <f t="shared" si="54"/>
        <v>#DIV/0!</v>
      </c>
      <c r="S49" s="160" t="e">
        <f t="shared" si="55"/>
        <v>#DIV/0!</v>
      </c>
      <c r="T49" s="160" t="e">
        <f t="shared" si="56"/>
        <v>#DIV/0!</v>
      </c>
      <c r="U49" s="159" t="e">
        <f t="shared" si="57"/>
        <v>#DIV/0!</v>
      </c>
      <c r="V49" s="159" t="e">
        <f t="shared" si="58"/>
        <v>#DIV/0!</v>
      </c>
      <c r="W49" s="159" t="e">
        <f t="shared" si="59"/>
        <v>#DIV/0!</v>
      </c>
      <c r="X49" s="159" t="e">
        <f t="shared" si="60"/>
        <v>#DIV/0!</v>
      </c>
      <c r="Y49" s="163" t="e">
        <f t="shared" si="61"/>
        <v>#DIV/0!</v>
      </c>
      <c r="Z49" s="162" t="e">
        <f t="shared" si="62"/>
        <v>#DIV/0!</v>
      </c>
      <c r="AA49" s="65" t="e">
        <f t="shared" si="63"/>
        <v>#DIV/0!</v>
      </c>
      <c r="AB49" s="168" t="e">
        <f t="shared" si="49"/>
        <v>#DIV/0!</v>
      </c>
      <c r="AD49" s="163"/>
      <c r="AE49" s="163"/>
      <c r="AF49" s="163"/>
      <c r="AG49" s="163"/>
      <c r="AH49" s="163"/>
      <c r="AI49" s="65"/>
      <c r="AJ49" s="65"/>
      <c r="AK49" s="65"/>
      <c r="AL49" s="65"/>
      <c r="AM49" s="65"/>
      <c r="AN49" s="158"/>
      <c r="AO49" s="158"/>
      <c r="AP49" s="158"/>
      <c r="AQ49" s="158"/>
      <c r="AR49" s="158"/>
      <c r="AS49" s="158"/>
      <c r="AT49" s="159"/>
      <c r="AU49" s="159"/>
      <c r="AV49" s="159"/>
      <c r="AW49" s="159"/>
      <c r="AX49" s="159"/>
      <c r="AY49" s="159"/>
      <c r="AZ49" s="158"/>
      <c r="BA49" s="158"/>
      <c r="BB49" s="158"/>
      <c r="BC49" s="158"/>
      <c r="BD49" s="158"/>
      <c r="BE49" s="158"/>
      <c r="BF49" s="159"/>
      <c r="BG49" s="159"/>
      <c r="BH49" s="159"/>
      <c r="BI49" s="159"/>
      <c r="BJ49" s="159"/>
      <c r="BK49" s="159"/>
    </row>
    <row r="50" spans="1:63" x14ac:dyDescent="0.35">
      <c r="A50" s="29">
        <v>43031</v>
      </c>
      <c r="B50" s="29" t="s">
        <v>150</v>
      </c>
      <c r="C50">
        <v>4</v>
      </c>
      <c r="D50">
        <v>32</v>
      </c>
      <c r="E50">
        <v>100</v>
      </c>
      <c r="F50" s="178" t="e">
        <f t="shared" si="5"/>
        <v>#DIV/0!</v>
      </c>
      <c r="G50" s="177" t="e">
        <f t="shared" si="64"/>
        <v>#DIV/0!</v>
      </c>
      <c r="H50" s="162" t="e">
        <f t="shared" si="65"/>
        <v>#DIV/0!</v>
      </c>
      <c r="I50" s="164" t="e">
        <f t="shared" si="6"/>
        <v>#DIV/0!</v>
      </c>
      <c r="J50" s="164" t="e">
        <f t="shared" si="66"/>
        <v>#DIV/0!</v>
      </c>
      <c r="K50" s="161" t="e">
        <f t="shared" si="67"/>
        <v>#DIV/0!</v>
      </c>
      <c r="L50" s="161" t="e">
        <f t="shared" si="68"/>
        <v>#DIV/0!</v>
      </c>
      <c r="M50" s="167"/>
      <c r="N50" s="161" t="e">
        <f t="shared" si="50"/>
        <v>#DIV/0!</v>
      </c>
      <c r="O50" s="158" t="e">
        <f t="shared" si="51"/>
        <v>#DIV/0!</v>
      </c>
      <c r="P50" s="165" t="e">
        <f t="shared" si="52"/>
        <v>#DIV/0!</v>
      </c>
      <c r="Q50" s="165" t="e">
        <f t="shared" si="53"/>
        <v>#DIV/0!</v>
      </c>
      <c r="R50" s="165" t="e">
        <f t="shared" si="54"/>
        <v>#DIV/0!</v>
      </c>
      <c r="S50" s="160" t="e">
        <f t="shared" si="55"/>
        <v>#DIV/0!</v>
      </c>
      <c r="T50" s="160" t="e">
        <f t="shared" si="56"/>
        <v>#DIV/0!</v>
      </c>
      <c r="U50" s="159" t="e">
        <f t="shared" si="57"/>
        <v>#DIV/0!</v>
      </c>
      <c r="V50" s="159" t="e">
        <f t="shared" si="58"/>
        <v>#DIV/0!</v>
      </c>
      <c r="W50" s="159" t="e">
        <f t="shared" si="59"/>
        <v>#DIV/0!</v>
      </c>
      <c r="X50" s="159" t="e">
        <f t="shared" si="60"/>
        <v>#DIV/0!</v>
      </c>
      <c r="Y50" s="163" t="e">
        <f t="shared" si="61"/>
        <v>#DIV/0!</v>
      </c>
      <c r="Z50" s="162" t="e">
        <f t="shared" si="62"/>
        <v>#DIV/0!</v>
      </c>
      <c r="AA50" s="65" t="e">
        <f t="shared" si="63"/>
        <v>#DIV/0!</v>
      </c>
      <c r="AB50" s="168" t="e">
        <f t="shared" si="49"/>
        <v>#DIV/0!</v>
      </c>
      <c r="AD50" s="163"/>
      <c r="AE50" s="163"/>
      <c r="AF50" s="163"/>
      <c r="AG50" s="163"/>
      <c r="AH50" s="163"/>
      <c r="AI50" s="65"/>
      <c r="AJ50" s="65"/>
      <c r="AK50" s="65"/>
      <c r="AL50" s="65"/>
      <c r="AM50" s="65"/>
      <c r="AN50" s="158"/>
      <c r="AO50" s="158"/>
      <c r="AP50" s="158"/>
      <c r="AQ50" s="158"/>
      <c r="AR50" s="158"/>
      <c r="AS50" s="158"/>
      <c r="AT50" s="159"/>
      <c r="AU50" s="159"/>
      <c r="AV50" s="159"/>
      <c r="AW50" s="159"/>
      <c r="AX50" s="159"/>
      <c r="AY50" s="159"/>
      <c r="AZ50" s="158"/>
      <c r="BA50" s="158"/>
      <c r="BB50" s="158"/>
      <c r="BC50" s="158"/>
      <c r="BD50" s="158"/>
      <c r="BE50" s="158"/>
      <c r="BF50" s="159"/>
      <c r="BG50" s="159"/>
      <c r="BH50" s="159"/>
      <c r="BI50" s="159"/>
      <c r="BJ50" s="159"/>
      <c r="BK50" s="159"/>
    </row>
    <row r="51" spans="1:63" x14ac:dyDescent="0.35">
      <c r="A51" s="29">
        <v>43031</v>
      </c>
      <c r="B51" s="29" t="s">
        <v>150</v>
      </c>
      <c r="C51">
        <v>5</v>
      </c>
      <c r="D51">
        <v>32</v>
      </c>
      <c r="E51">
        <v>100</v>
      </c>
      <c r="F51" s="178" t="e">
        <f t="shared" si="5"/>
        <v>#DIV/0!</v>
      </c>
      <c r="G51" s="177" t="e">
        <f t="shared" si="64"/>
        <v>#DIV/0!</v>
      </c>
      <c r="H51" s="162" t="e">
        <f t="shared" si="65"/>
        <v>#DIV/0!</v>
      </c>
      <c r="I51" s="164" t="e">
        <f t="shared" si="6"/>
        <v>#DIV/0!</v>
      </c>
      <c r="J51" s="164" t="e">
        <f t="shared" si="66"/>
        <v>#DIV/0!</v>
      </c>
      <c r="K51" s="161" t="e">
        <f t="shared" si="67"/>
        <v>#DIV/0!</v>
      </c>
      <c r="L51" s="161" t="e">
        <f t="shared" si="68"/>
        <v>#DIV/0!</v>
      </c>
      <c r="M51" s="167"/>
      <c r="N51" s="161" t="e">
        <f t="shared" si="50"/>
        <v>#DIV/0!</v>
      </c>
      <c r="O51" s="165" t="e">
        <f t="shared" si="51"/>
        <v>#DIV/0!</v>
      </c>
      <c r="P51" s="165" t="e">
        <f t="shared" si="52"/>
        <v>#DIV/0!</v>
      </c>
      <c r="Q51" s="165" t="e">
        <f t="shared" si="53"/>
        <v>#DIV/0!</v>
      </c>
      <c r="R51" s="165" t="e">
        <f t="shared" si="54"/>
        <v>#DIV/0!</v>
      </c>
      <c r="S51" s="160" t="e">
        <f t="shared" si="55"/>
        <v>#DIV/0!</v>
      </c>
      <c r="T51" s="160" t="e">
        <f t="shared" si="56"/>
        <v>#DIV/0!</v>
      </c>
      <c r="U51" s="159" t="e">
        <f t="shared" si="57"/>
        <v>#DIV/0!</v>
      </c>
      <c r="V51" s="159" t="e">
        <f t="shared" si="58"/>
        <v>#DIV/0!</v>
      </c>
      <c r="W51" s="159" t="e">
        <f t="shared" si="59"/>
        <v>#DIV/0!</v>
      </c>
      <c r="X51" s="159" t="e">
        <f t="shared" si="60"/>
        <v>#DIV/0!</v>
      </c>
      <c r="Y51" s="163" t="e">
        <f t="shared" si="61"/>
        <v>#DIV/0!</v>
      </c>
      <c r="Z51" s="162" t="e">
        <f t="shared" si="62"/>
        <v>#DIV/0!</v>
      </c>
      <c r="AA51" s="65" t="e">
        <f t="shared" si="63"/>
        <v>#DIV/0!</v>
      </c>
      <c r="AB51" s="168" t="e">
        <f t="shared" si="49"/>
        <v>#DIV/0!</v>
      </c>
      <c r="AD51" s="163"/>
      <c r="AE51" s="163"/>
      <c r="AF51" s="163"/>
      <c r="AG51" s="163"/>
      <c r="AH51" s="163"/>
      <c r="AI51" s="65"/>
      <c r="AJ51" s="65"/>
      <c r="AK51" s="65"/>
      <c r="AL51" s="65"/>
      <c r="AM51" s="65"/>
      <c r="AN51" s="158"/>
      <c r="AO51" s="158"/>
      <c r="AP51" s="158"/>
      <c r="AQ51" s="158"/>
      <c r="AR51" s="158"/>
      <c r="AS51" s="158"/>
      <c r="AT51" s="159"/>
      <c r="AU51" s="159"/>
      <c r="AV51" s="159"/>
      <c r="AW51" s="159"/>
      <c r="AX51" s="159"/>
      <c r="AY51" s="159"/>
      <c r="AZ51" s="158"/>
      <c r="BA51" s="158"/>
      <c r="BB51" s="158"/>
      <c r="BC51" s="158"/>
      <c r="BD51" s="158"/>
      <c r="BE51" s="158"/>
      <c r="BF51" s="159"/>
      <c r="BG51" s="159"/>
      <c r="BH51" s="159"/>
      <c r="BI51" s="159"/>
      <c r="BJ51" s="159"/>
      <c r="BK51" s="159"/>
    </row>
    <row r="52" spans="1:63" x14ac:dyDescent="0.35">
      <c r="A52" s="29">
        <v>43031</v>
      </c>
      <c r="B52" s="29" t="s">
        <v>150</v>
      </c>
      <c r="C52">
        <v>2</v>
      </c>
      <c r="D52">
        <v>32</v>
      </c>
      <c r="E52">
        <v>110</v>
      </c>
      <c r="F52" s="178" t="e">
        <f t="shared" si="5"/>
        <v>#DIV/0!</v>
      </c>
      <c r="G52" s="177" t="e">
        <f t="shared" si="64"/>
        <v>#DIV/0!</v>
      </c>
      <c r="H52" s="162" t="e">
        <f t="shared" si="65"/>
        <v>#DIV/0!</v>
      </c>
      <c r="I52" s="164" t="e">
        <f t="shared" si="6"/>
        <v>#DIV/0!</v>
      </c>
      <c r="J52" s="164" t="e">
        <f t="shared" si="66"/>
        <v>#DIV/0!</v>
      </c>
      <c r="K52" s="161" t="e">
        <f t="shared" si="67"/>
        <v>#DIV/0!</v>
      </c>
      <c r="L52" s="161" t="e">
        <f t="shared" si="68"/>
        <v>#DIV/0!</v>
      </c>
      <c r="M52" s="167"/>
      <c r="N52" s="161" t="e">
        <f t="shared" si="50"/>
        <v>#DIV/0!</v>
      </c>
      <c r="O52" s="165" t="e">
        <f t="shared" si="51"/>
        <v>#DIV/0!</v>
      </c>
      <c r="P52" s="165" t="e">
        <f t="shared" si="52"/>
        <v>#DIV/0!</v>
      </c>
      <c r="Q52" s="165" t="e">
        <f t="shared" si="53"/>
        <v>#DIV/0!</v>
      </c>
      <c r="R52" s="165" t="e">
        <f t="shared" si="54"/>
        <v>#DIV/0!</v>
      </c>
      <c r="S52" s="160" t="e">
        <f t="shared" si="55"/>
        <v>#DIV/0!</v>
      </c>
      <c r="T52" s="160" t="e">
        <f t="shared" si="56"/>
        <v>#DIV/0!</v>
      </c>
      <c r="U52" s="159" t="e">
        <f t="shared" si="57"/>
        <v>#DIV/0!</v>
      </c>
      <c r="V52" s="159" t="e">
        <f t="shared" si="58"/>
        <v>#DIV/0!</v>
      </c>
      <c r="W52" s="159" t="e">
        <f t="shared" si="59"/>
        <v>#DIV/0!</v>
      </c>
      <c r="X52" s="159" t="e">
        <f t="shared" si="60"/>
        <v>#DIV/0!</v>
      </c>
      <c r="Y52" s="163" t="e">
        <f t="shared" si="61"/>
        <v>#DIV/0!</v>
      </c>
      <c r="Z52" s="162" t="e">
        <f t="shared" si="62"/>
        <v>#DIV/0!</v>
      </c>
      <c r="AA52" s="65" t="e">
        <f t="shared" si="63"/>
        <v>#DIV/0!</v>
      </c>
      <c r="AB52" s="168" t="e">
        <f t="shared" si="49"/>
        <v>#DIV/0!</v>
      </c>
      <c r="AD52" s="163"/>
      <c r="AE52" s="163"/>
      <c r="AF52" s="163"/>
      <c r="AG52" s="163"/>
      <c r="AH52" s="163"/>
      <c r="AI52" s="65"/>
      <c r="AJ52" s="65"/>
      <c r="AK52" s="65"/>
      <c r="AL52" s="65"/>
      <c r="AM52" s="65"/>
      <c r="AN52" s="158"/>
      <c r="AO52" s="158"/>
      <c r="AP52" s="158"/>
      <c r="AQ52" s="158"/>
      <c r="AR52" s="158"/>
      <c r="AS52" s="158"/>
      <c r="AT52" s="159"/>
      <c r="AU52" s="159"/>
      <c r="AV52" s="159"/>
      <c r="AW52" s="159"/>
      <c r="AX52" s="159"/>
      <c r="AY52" s="159"/>
      <c r="AZ52" s="158"/>
      <c r="BA52" s="158"/>
      <c r="BB52" s="158"/>
      <c r="BC52" s="158"/>
      <c r="BD52" s="158"/>
      <c r="BE52" s="158"/>
      <c r="BF52" s="159"/>
      <c r="BG52" s="159"/>
      <c r="BH52" s="159"/>
      <c r="BI52" s="159"/>
      <c r="BJ52" s="159"/>
      <c r="BK52" s="159"/>
    </row>
    <row r="53" spans="1:63" x14ac:dyDescent="0.35">
      <c r="A53" s="29">
        <v>43033</v>
      </c>
      <c r="B53" s="29" t="s">
        <v>151</v>
      </c>
      <c r="C53">
        <v>2</v>
      </c>
      <c r="D53">
        <v>32</v>
      </c>
      <c r="E53">
        <v>0</v>
      </c>
      <c r="F53" s="178">
        <f t="shared" si="5"/>
        <v>1.7496204819391901E-3</v>
      </c>
      <c r="G53" s="177">
        <f t="shared" si="64"/>
        <v>0.20726406509287507</v>
      </c>
      <c r="H53" s="162">
        <f t="shared" si="65"/>
        <v>1.2488106742664515</v>
      </c>
      <c r="I53" s="164">
        <f t="shared" si="6"/>
        <v>18.321768355735674</v>
      </c>
      <c r="J53" s="164">
        <f t="shared" si="66"/>
        <v>2.9159999999999999</v>
      </c>
      <c r="K53" s="161">
        <f t="shared" si="67"/>
        <v>0.19314516129032264</v>
      </c>
      <c r="L53" s="161">
        <f t="shared" si="68"/>
        <v>4.0032051282051284E-2</v>
      </c>
      <c r="M53" s="167">
        <v>399</v>
      </c>
      <c r="N53" s="161">
        <f t="shared" ref="N53:N79" si="69">J53*H53*2*PI()</f>
        <v>22.880419894079999</v>
      </c>
      <c r="O53" s="158">
        <f t="shared" ref="O53:O78" si="70">AVERAGE(AN53:AS53)</f>
        <v>47.900000000000006</v>
      </c>
      <c r="P53" s="165">
        <f t="shared" ref="P53:P78" si="71">_xlfn.STDEV.P(AN53:AS53)</f>
        <v>5.77350269189634E-2</v>
      </c>
      <c r="Q53" s="165">
        <f t="shared" ref="Q53:Q75" si="72">AVERAGE(AZ53:BE53)</f>
        <v>12.49</v>
      </c>
      <c r="R53" s="165">
        <f t="shared" ref="R53:R75" si="73">_xlfn.STDEV.P(AZ53:BE53)</f>
        <v>0</v>
      </c>
      <c r="S53" s="160">
        <f t="shared" ref="S53:S79" si="74">U53/$W$2</f>
        <v>4.0322580645161298E-3</v>
      </c>
      <c r="T53" s="160">
        <f t="shared" ref="T53:T79" si="75">W53/$W$3</f>
        <v>3.2051282051282055E-3</v>
      </c>
      <c r="U53" s="159">
        <f t="shared" ref="U53:U79" si="76">AVERAGE(AT53:AY53)</f>
        <v>1E-4</v>
      </c>
      <c r="V53" s="159">
        <f t="shared" ref="V53:V79" si="77">_xlfn.STDEV.P(AT53:AY53)</f>
        <v>0</v>
      </c>
      <c r="W53" s="159">
        <f t="shared" ref="W53:W79" si="78">AVERAGE(BF53:BK53)</f>
        <v>1E-4</v>
      </c>
      <c r="X53" s="159">
        <f t="shared" ref="X53:X79" si="79">_xlfn.STDEV.P(BF53:BK53)</f>
        <v>0</v>
      </c>
      <c r="Y53" s="163">
        <f t="shared" ref="Y53:Y79" si="80">AVERAGE(AD53:AH53)</f>
        <v>2.484</v>
      </c>
      <c r="Z53" s="162">
        <f t="shared" ref="Z53:Z79" si="81">_xlfn.STDEV.P(AD53:AH53)</f>
        <v>0.55690573708662683</v>
      </c>
      <c r="AA53" s="65">
        <f t="shared" ref="AA53:AA79" si="82">J53*60</f>
        <v>174.96</v>
      </c>
      <c r="AB53" s="168">
        <f t="shared" si="49"/>
        <v>8.4415042287006425E-3</v>
      </c>
      <c r="AD53" s="163">
        <v>1.99</v>
      </c>
      <c r="AE53" s="163">
        <v>3.27</v>
      </c>
      <c r="AF53" s="163">
        <v>2.04</v>
      </c>
      <c r="AG53" s="163">
        <v>3.05</v>
      </c>
      <c r="AH53" s="163">
        <v>2.0699999999999998</v>
      </c>
      <c r="AI53" s="65">
        <v>2.91</v>
      </c>
      <c r="AJ53" s="65">
        <v>2.91</v>
      </c>
      <c r="AK53" s="65">
        <v>2.92</v>
      </c>
      <c r="AL53" s="65">
        <v>2.92</v>
      </c>
      <c r="AM53" s="65">
        <v>2.92</v>
      </c>
      <c r="AN53" s="158">
        <v>48</v>
      </c>
      <c r="AO53" s="158">
        <v>47.9</v>
      </c>
      <c r="AP53" s="158">
        <v>47.9</v>
      </c>
      <c r="AQ53" s="158">
        <v>47.9</v>
      </c>
      <c r="AR53" s="158">
        <v>47.9</v>
      </c>
      <c r="AS53" s="158">
        <v>47.8</v>
      </c>
      <c r="AT53" s="159">
        <v>1E-4</v>
      </c>
      <c r="AU53" s="159">
        <v>1E-4</v>
      </c>
      <c r="AV53" s="159">
        <v>1E-4</v>
      </c>
      <c r="AW53" s="159">
        <v>1E-4</v>
      </c>
      <c r="AX53" s="159">
        <v>1E-4</v>
      </c>
      <c r="AY53" s="159">
        <v>1E-4</v>
      </c>
      <c r="AZ53" s="158">
        <v>12.49</v>
      </c>
      <c r="BA53" s="158">
        <v>12.49</v>
      </c>
      <c r="BB53" s="158">
        <v>12.49</v>
      </c>
      <c r="BC53" s="158">
        <v>12.49</v>
      </c>
      <c r="BD53" s="158">
        <v>12.49</v>
      </c>
      <c r="BE53" s="158">
        <v>12.49</v>
      </c>
      <c r="BF53" s="159">
        <v>1E-4</v>
      </c>
      <c r="BG53" s="159">
        <v>1E-4</v>
      </c>
      <c r="BH53" s="159">
        <v>1E-4</v>
      </c>
      <c r="BI53" s="159">
        <v>1E-4</v>
      </c>
      <c r="BJ53" s="159">
        <v>1E-4</v>
      </c>
      <c r="BK53" s="159">
        <v>1E-4</v>
      </c>
    </row>
    <row r="54" spans="1:63" x14ac:dyDescent="0.35">
      <c r="A54" s="29">
        <v>43033</v>
      </c>
      <c r="B54" s="29" t="s">
        <v>151</v>
      </c>
      <c r="C54">
        <v>3</v>
      </c>
      <c r="D54">
        <v>32</v>
      </c>
      <c r="E54">
        <v>0</v>
      </c>
      <c r="F54" s="178">
        <f t="shared" si="5"/>
        <v>7.2322013695331718E-4</v>
      </c>
      <c r="G54" s="177">
        <f t="shared" ref="G54:G79" si="83">L54/K54</f>
        <v>0.15884711162192486</v>
      </c>
      <c r="H54" s="162">
        <f t="shared" ref="H54:H79" si="84">Y54*9.81*$K$4</f>
        <v>1.5323570592448246</v>
      </c>
      <c r="I54" s="164">
        <f t="shared" si="6"/>
        <v>36.103182775053902</v>
      </c>
      <c r="J54" s="164">
        <f t="shared" ref="J54:J79" si="85">AVERAGE(AI54:AM54)</f>
        <v>5.7460000000000004</v>
      </c>
      <c r="K54" s="161">
        <f t="shared" ref="K54:K79" si="86">O54*S54</f>
        <v>0.25188172043010759</v>
      </c>
      <c r="L54" s="161">
        <f t="shared" ref="L54:L79" si="87">Q54*T54</f>
        <v>4.0010683760683771E-2</v>
      </c>
      <c r="M54" s="167">
        <v>459</v>
      </c>
      <c r="N54" s="161">
        <f t="shared" si="69"/>
        <v>55.322966986560004</v>
      </c>
      <c r="O54" s="165">
        <f t="shared" si="70"/>
        <v>62.466666666666669</v>
      </c>
      <c r="P54" s="165">
        <f t="shared" si="71"/>
        <v>4.7140452079103841E-2</v>
      </c>
      <c r="Q54" s="165">
        <f t="shared" si="72"/>
        <v>12.483333333333334</v>
      </c>
      <c r="R54" s="165">
        <f t="shared" si="73"/>
        <v>4.714045207910216E-3</v>
      </c>
      <c r="S54" s="160">
        <f t="shared" si="74"/>
        <v>4.0322580645161298E-3</v>
      </c>
      <c r="T54" s="160">
        <f t="shared" si="75"/>
        <v>3.2051282051282055E-3</v>
      </c>
      <c r="U54" s="159">
        <f t="shared" si="76"/>
        <v>1E-4</v>
      </c>
      <c r="V54" s="159">
        <f t="shared" si="77"/>
        <v>0</v>
      </c>
      <c r="W54" s="159">
        <f t="shared" si="78"/>
        <v>1E-4</v>
      </c>
      <c r="X54" s="159">
        <f t="shared" si="79"/>
        <v>0</v>
      </c>
      <c r="Y54" s="163">
        <f t="shared" si="80"/>
        <v>3.048</v>
      </c>
      <c r="Z54" s="162">
        <f t="shared" si="81"/>
        <v>9.8061205377050153E-2</v>
      </c>
      <c r="AA54" s="65">
        <f t="shared" si="82"/>
        <v>344.76000000000005</v>
      </c>
      <c r="AB54" s="168">
        <f t="shared" si="49"/>
        <v>4.5529322476738996E-3</v>
      </c>
      <c r="AD54" s="163">
        <v>2.97</v>
      </c>
      <c r="AE54" s="163">
        <v>3.03</v>
      </c>
      <c r="AF54" s="163">
        <v>3.01</v>
      </c>
      <c r="AG54" s="163">
        <v>3.24</v>
      </c>
      <c r="AH54" s="163">
        <v>2.99</v>
      </c>
      <c r="AI54" s="65">
        <v>5.74</v>
      </c>
      <c r="AJ54" s="65">
        <v>5.74</v>
      </c>
      <c r="AK54" s="65">
        <v>5.74</v>
      </c>
      <c r="AL54" s="65">
        <v>5.74</v>
      </c>
      <c r="AM54" s="65">
        <v>5.77</v>
      </c>
      <c r="AN54" s="158">
        <v>62.5</v>
      </c>
      <c r="AO54" s="158">
        <v>62.5</v>
      </c>
      <c r="AP54" s="158">
        <v>62.5</v>
      </c>
      <c r="AQ54" s="158">
        <v>62.4</v>
      </c>
      <c r="AR54" s="158">
        <v>62.4</v>
      </c>
      <c r="AS54" s="158">
        <v>62.5</v>
      </c>
      <c r="AT54" s="159">
        <v>1E-4</v>
      </c>
      <c r="AU54" s="159">
        <v>1E-4</v>
      </c>
      <c r="AV54" s="159">
        <v>1E-4</v>
      </c>
      <c r="AW54" s="159">
        <v>1E-4</v>
      </c>
      <c r="AX54" s="159">
        <v>1E-4</v>
      </c>
      <c r="AY54" s="159">
        <v>1E-4</v>
      </c>
      <c r="AZ54" s="158">
        <v>12.49</v>
      </c>
      <c r="BA54" s="158">
        <v>12.49</v>
      </c>
      <c r="BB54" s="158">
        <v>12.48</v>
      </c>
      <c r="BC54" s="158">
        <v>12.48</v>
      </c>
      <c r="BD54" s="158">
        <v>12.48</v>
      </c>
      <c r="BE54" s="158">
        <v>12.48</v>
      </c>
      <c r="BF54" s="159">
        <v>1E-4</v>
      </c>
      <c r="BG54" s="159">
        <v>1E-4</v>
      </c>
      <c r="BH54" s="159">
        <v>1E-4</v>
      </c>
      <c r="BI54" s="159">
        <v>1E-4</v>
      </c>
      <c r="BJ54" s="159">
        <v>1E-4</v>
      </c>
      <c r="BK54" s="159">
        <v>1E-4</v>
      </c>
    </row>
    <row r="55" spans="1:63" x14ac:dyDescent="0.35">
      <c r="A55" s="29">
        <v>43033</v>
      </c>
      <c r="B55" s="29" t="s">
        <v>151</v>
      </c>
      <c r="C55">
        <v>2</v>
      </c>
      <c r="D55">
        <v>32</v>
      </c>
      <c r="E55">
        <v>10</v>
      </c>
      <c r="F55" s="178">
        <f t="shared" si="5"/>
        <v>3.6228169786641173E-3</v>
      </c>
      <c r="G55" s="177">
        <f t="shared" si="83"/>
        <v>0.40686848228302303</v>
      </c>
      <c r="H55" s="162">
        <f t="shared" si="84"/>
        <v>1.5856476918826039</v>
      </c>
      <c r="I55" s="164">
        <f t="shared" si="6"/>
        <v>20.897874331679301</v>
      </c>
      <c r="J55" s="164">
        <f t="shared" si="85"/>
        <v>3.3259999999999996</v>
      </c>
      <c r="K55" s="161">
        <f t="shared" si="86"/>
        <v>0.29505376344086026</v>
      </c>
      <c r="L55" s="161">
        <f t="shared" si="87"/>
        <v>0.12004807692307692</v>
      </c>
      <c r="M55" s="167">
        <v>389</v>
      </c>
      <c r="N55" s="161">
        <f t="shared" si="69"/>
        <v>33.136666199279993</v>
      </c>
      <c r="O55" s="165">
        <f t="shared" si="70"/>
        <v>36.586666666666666</v>
      </c>
      <c r="P55" s="165">
        <f t="shared" si="71"/>
        <v>0.1722078847078608</v>
      </c>
      <c r="Q55" s="165">
        <f t="shared" si="72"/>
        <v>12.485000000000001</v>
      </c>
      <c r="R55" s="165">
        <f t="shared" si="73"/>
        <v>4.9999999999998934E-3</v>
      </c>
      <c r="S55" s="160">
        <f t="shared" si="74"/>
        <v>8.0645161290322596E-3</v>
      </c>
      <c r="T55" s="160">
        <f t="shared" si="75"/>
        <v>9.6153846153846142E-3</v>
      </c>
      <c r="U55" s="159">
        <f t="shared" si="76"/>
        <v>2.0000000000000001E-4</v>
      </c>
      <c r="V55" s="159">
        <f t="shared" si="77"/>
        <v>0</v>
      </c>
      <c r="W55" s="159">
        <f t="shared" si="78"/>
        <v>2.9999999999999997E-4</v>
      </c>
      <c r="X55" s="159">
        <f t="shared" si="79"/>
        <v>0</v>
      </c>
      <c r="Y55" s="163">
        <f t="shared" si="80"/>
        <v>3.1539999999999999</v>
      </c>
      <c r="Z55" s="162">
        <f t="shared" si="81"/>
        <v>9.1564185138076806E-2</v>
      </c>
      <c r="AA55" s="65">
        <f t="shared" si="82"/>
        <v>199.55999999999997</v>
      </c>
      <c r="AB55" s="168">
        <f t="shared" si="49"/>
        <v>8.9041474983162696E-3</v>
      </c>
      <c r="AD55" s="163">
        <v>3.27</v>
      </c>
      <c r="AE55" s="163">
        <v>3.14</v>
      </c>
      <c r="AF55" s="163">
        <v>3.1</v>
      </c>
      <c r="AG55" s="163">
        <v>3.02</v>
      </c>
      <c r="AH55" s="163">
        <v>3.24</v>
      </c>
      <c r="AI55" s="65">
        <v>3.31</v>
      </c>
      <c r="AJ55" s="65">
        <v>3.32</v>
      </c>
      <c r="AK55" s="65">
        <v>3.32</v>
      </c>
      <c r="AL55" s="65">
        <v>3.34</v>
      </c>
      <c r="AM55" s="65">
        <v>3.34</v>
      </c>
      <c r="AN55" s="158">
        <v>36.67</v>
      </c>
      <c r="AO55" s="158">
        <v>36.72</v>
      </c>
      <c r="AP55" s="158">
        <v>36.26</v>
      </c>
      <c r="AQ55" s="158">
        <v>36.67</v>
      </c>
      <c r="AR55" s="158">
        <v>36.46</v>
      </c>
      <c r="AS55" s="158">
        <v>36.74</v>
      </c>
      <c r="AT55" s="159">
        <v>2.0000000000000001E-4</v>
      </c>
      <c r="AU55" s="159">
        <v>2.0000000000000001E-4</v>
      </c>
      <c r="AV55" s="159">
        <v>2.0000000000000001E-4</v>
      </c>
      <c r="AW55" s="159">
        <v>2.0000000000000001E-4</v>
      </c>
      <c r="AX55" s="159">
        <v>2.0000000000000001E-4</v>
      </c>
      <c r="AY55" s="159">
        <v>2.0000000000000001E-4</v>
      </c>
      <c r="AZ55" s="158">
        <v>12.49</v>
      </c>
      <c r="BA55" s="158">
        <v>12.49</v>
      </c>
      <c r="BB55" s="158">
        <v>12.49</v>
      </c>
      <c r="BC55" s="158">
        <v>12.48</v>
      </c>
      <c r="BD55" s="158">
        <v>12.48</v>
      </c>
      <c r="BE55" s="158">
        <v>12.48</v>
      </c>
      <c r="BF55" s="159">
        <v>2.9999999999999997E-4</v>
      </c>
      <c r="BG55" s="159">
        <v>2.9999999999999997E-4</v>
      </c>
      <c r="BH55" s="159">
        <v>2.9999999999999997E-4</v>
      </c>
      <c r="BI55" s="159">
        <v>2.9999999999999997E-4</v>
      </c>
      <c r="BJ55" s="159">
        <v>2.9999999999999997E-4</v>
      </c>
      <c r="BK55" s="159">
        <v>2.9999999999999997E-4</v>
      </c>
    </row>
    <row r="56" spans="1:63" x14ac:dyDescent="0.35">
      <c r="A56" s="29">
        <v>43033</v>
      </c>
      <c r="B56" s="29" t="s">
        <v>151</v>
      </c>
      <c r="C56">
        <v>3</v>
      </c>
      <c r="D56">
        <v>32</v>
      </c>
      <c r="E56">
        <v>10</v>
      </c>
      <c r="F56" s="178">
        <f t="shared" si="5"/>
        <v>3.7220281783992312E-3</v>
      </c>
      <c r="G56" s="177">
        <f t="shared" si="83"/>
        <v>0.40561425945726848</v>
      </c>
      <c r="H56" s="162">
        <f t="shared" si="84"/>
        <v>1.5031980338392472</v>
      </c>
      <c r="I56" s="164">
        <f t="shared" si="6"/>
        <v>35.751324397851846</v>
      </c>
      <c r="J56" s="164">
        <f t="shared" si="85"/>
        <v>5.69</v>
      </c>
      <c r="K56" s="161">
        <f t="shared" si="86"/>
        <v>0.49314516129032271</v>
      </c>
      <c r="L56" s="161">
        <f t="shared" si="87"/>
        <v>0.20002670940170947</v>
      </c>
      <c r="M56" s="167">
        <v>445</v>
      </c>
      <c r="N56" s="161">
        <f t="shared" si="69"/>
        <v>53.741320542000011</v>
      </c>
      <c r="O56" s="158">
        <f t="shared" si="70"/>
        <v>61.150000000000006</v>
      </c>
      <c r="P56" s="165">
        <f t="shared" si="71"/>
        <v>9.5742710775633316E-2</v>
      </c>
      <c r="Q56" s="165">
        <f t="shared" si="72"/>
        <v>12.481666666666669</v>
      </c>
      <c r="R56" s="165">
        <f t="shared" si="73"/>
        <v>3.72677996249957E-3</v>
      </c>
      <c r="S56" s="160">
        <f t="shared" si="74"/>
        <v>8.0645161290322596E-3</v>
      </c>
      <c r="T56" s="160">
        <f t="shared" si="75"/>
        <v>1.6025641025641028E-2</v>
      </c>
      <c r="U56" s="159">
        <f t="shared" si="76"/>
        <v>2.0000000000000001E-4</v>
      </c>
      <c r="V56" s="159">
        <f t="shared" si="77"/>
        <v>0</v>
      </c>
      <c r="W56" s="159">
        <f t="shared" si="78"/>
        <v>5.0000000000000001E-4</v>
      </c>
      <c r="X56" s="159">
        <f t="shared" si="79"/>
        <v>0</v>
      </c>
      <c r="Y56" s="163">
        <f t="shared" si="80"/>
        <v>2.9899999999999998</v>
      </c>
      <c r="Z56" s="162">
        <f t="shared" si="81"/>
        <v>0.35558402663786964</v>
      </c>
      <c r="AA56" s="65">
        <f t="shared" si="82"/>
        <v>341.40000000000003</v>
      </c>
      <c r="AB56" s="168">
        <f t="shared" si="49"/>
        <v>9.1762754676807581E-3</v>
      </c>
      <c r="AD56" s="163">
        <v>2.58</v>
      </c>
      <c r="AE56" s="163">
        <v>3.43</v>
      </c>
      <c r="AF56" s="163">
        <v>2.68</v>
      </c>
      <c r="AG56" s="163">
        <v>3.39</v>
      </c>
      <c r="AH56" s="163">
        <v>2.87</v>
      </c>
      <c r="AI56" s="65">
        <v>5.69</v>
      </c>
      <c r="AJ56" s="65">
        <v>5.69</v>
      </c>
      <c r="AK56" s="65">
        <v>5.69</v>
      </c>
      <c r="AL56" s="65">
        <v>5.69</v>
      </c>
      <c r="AM56" s="65">
        <v>5.69</v>
      </c>
      <c r="AN56" s="158">
        <v>61</v>
      </c>
      <c r="AO56" s="158">
        <v>61.1</v>
      </c>
      <c r="AP56" s="158">
        <v>61.2</v>
      </c>
      <c r="AQ56" s="158">
        <v>61.3</v>
      </c>
      <c r="AR56" s="158">
        <v>61.2</v>
      </c>
      <c r="AS56" s="158">
        <v>61.1</v>
      </c>
      <c r="AT56" s="159">
        <v>2.0000000000000001E-4</v>
      </c>
      <c r="AU56" s="159">
        <v>2.0000000000000001E-4</v>
      </c>
      <c r="AV56" s="159">
        <v>2.0000000000000001E-4</v>
      </c>
      <c r="AW56" s="159">
        <v>2.0000000000000001E-4</v>
      </c>
      <c r="AX56" s="159">
        <v>2.0000000000000001E-4</v>
      </c>
      <c r="AY56" s="159">
        <v>2.0000000000000001E-4</v>
      </c>
      <c r="AZ56" s="158">
        <v>12.49</v>
      </c>
      <c r="BA56" s="158">
        <v>12.48</v>
      </c>
      <c r="BB56" s="158">
        <v>12.48</v>
      </c>
      <c r="BC56" s="158">
        <v>12.48</v>
      </c>
      <c r="BD56" s="158">
        <v>12.48</v>
      </c>
      <c r="BE56" s="158">
        <v>12.48</v>
      </c>
      <c r="BF56" s="159">
        <v>5.0000000000000001E-4</v>
      </c>
      <c r="BG56" s="159">
        <v>5.0000000000000001E-4</v>
      </c>
      <c r="BH56" s="159">
        <v>5.0000000000000001E-4</v>
      </c>
      <c r="BI56" s="159">
        <v>5.0000000000000001E-4</v>
      </c>
      <c r="BJ56" s="159">
        <v>5.0000000000000001E-4</v>
      </c>
      <c r="BK56" s="159">
        <v>5.0000000000000001E-4</v>
      </c>
    </row>
    <row r="57" spans="1:63" x14ac:dyDescent="0.35">
      <c r="A57" s="29">
        <v>43033</v>
      </c>
      <c r="B57" s="29" t="s">
        <v>151</v>
      </c>
      <c r="C57">
        <v>2</v>
      </c>
      <c r="D57">
        <v>32</v>
      </c>
      <c r="E57">
        <v>20</v>
      </c>
      <c r="F57" s="178">
        <f t="shared" si="5"/>
        <v>1.4242989572827961E-2</v>
      </c>
      <c r="G57" s="177">
        <f t="shared" si="83"/>
        <v>0.74398282996122911</v>
      </c>
      <c r="H57" s="162">
        <f t="shared" si="84"/>
        <v>1.2548435760745023</v>
      </c>
      <c r="I57" s="164">
        <f t="shared" si="6"/>
        <v>22.016281316357269</v>
      </c>
      <c r="J57" s="164">
        <f t="shared" si="85"/>
        <v>3.504</v>
      </c>
      <c r="K57" s="161">
        <f t="shared" si="86"/>
        <v>0.52889784946236551</v>
      </c>
      <c r="L57" s="161">
        <f t="shared" si="87"/>
        <v>0.39349091880341885</v>
      </c>
      <c r="M57" s="167">
        <v>370</v>
      </c>
      <c r="N57" s="161">
        <f t="shared" si="69"/>
        <v>27.626989178880009</v>
      </c>
      <c r="O57" s="165">
        <f t="shared" si="70"/>
        <v>39.349999999999994</v>
      </c>
      <c r="P57" s="165">
        <f t="shared" si="71"/>
        <v>0.28136571693556778</v>
      </c>
      <c r="Q57" s="165">
        <f t="shared" si="72"/>
        <v>12.485000000000001</v>
      </c>
      <c r="R57" s="165">
        <f t="shared" si="73"/>
        <v>4.9999999999998934E-3</v>
      </c>
      <c r="S57" s="160">
        <f t="shared" si="74"/>
        <v>1.3440860215053764E-2</v>
      </c>
      <c r="T57" s="160">
        <f t="shared" si="75"/>
        <v>3.1517094017094016E-2</v>
      </c>
      <c r="U57" s="159">
        <f t="shared" si="76"/>
        <v>3.3333333333333332E-4</v>
      </c>
      <c r="V57" s="159">
        <f t="shared" si="77"/>
        <v>4.7140452079103183E-5</v>
      </c>
      <c r="W57" s="159">
        <f t="shared" si="78"/>
        <v>9.8333333333333324E-4</v>
      </c>
      <c r="X57" s="159">
        <f t="shared" si="79"/>
        <v>3.7267799624996514E-5</v>
      </c>
      <c r="Y57" s="163">
        <f t="shared" si="80"/>
        <v>2.496</v>
      </c>
      <c r="Z57" s="162">
        <f t="shared" si="81"/>
        <v>0.26401515108038642</v>
      </c>
      <c r="AA57" s="65">
        <f t="shared" si="82"/>
        <v>210.24</v>
      </c>
      <c r="AB57" s="168">
        <f t="shared" si="49"/>
        <v>1.9144245000345235E-2</v>
      </c>
      <c r="AD57" s="163">
        <v>2.84</v>
      </c>
      <c r="AE57" s="163">
        <v>2.73</v>
      </c>
      <c r="AF57" s="163">
        <v>2.2599999999999998</v>
      </c>
      <c r="AG57" s="163">
        <v>2.5</v>
      </c>
      <c r="AH57" s="163">
        <v>2.15</v>
      </c>
      <c r="AI57" s="65">
        <v>3.49</v>
      </c>
      <c r="AJ57" s="65">
        <v>3.43</v>
      </c>
      <c r="AK57" s="65">
        <v>3.46</v>
      </c>
      <c r="AL57" s="65">
        <v>3.57</v>
      </c>
      <c r="AM57" s="65">
        <v>3.57</v>
      </c>
      <c r="AN57" s="158">
        <v>39.4</v>
      </c>
      <c r="AO57" s="158">
        <v>39.6</v>
      </c>
      <c r="AP57" s="158">
        <v>39</v>
      </c>
      <c r="AQ57" s="158">
        <v>39.200000000000003</v>
      </c>
      <c r="AR57" s="158">
        <v>39.1</v>
      </c>
      <c r="AS57" s="158">
        <v>39.799999999999997</v>
      </c>
      <c r="AT57" s="159">
        <v>2.9999999999999997E-4</v>
      </c>
      <c r="AU57" s="159">
        <v>2.9999999999999997E-4</v>
      </c>
      <c r="AV57" s="159">
        <v>4.0000000000000002E-4</v>
      </c>
      <c r="AW57" s="159">
        <v>4.0000000000000002E-4</v>
      </c>
      <c r="AX57" s="159">
        <v>2.9999999999999997E-4</v>
      </c>
      <c r="AY57" s="159">
        <v>2.9999999999999997E-4</v>
      </c>
      <c r="AZ57" s="158">
        <v>12.49</v>
      </c>
      <c r="BA57" s="158">
        <v>12.49</v>
      </c>
      <c r="BB57" s="158">
        <v>12.49</v>
      </c>
      <c r="BC57" s="158">
        <v>12.48</v>
      </c>
      <c r="BD57" s="158">
        <v>12.48</v>
      </c>
      <c r="BE57" s="158">
        <v>12.48</v>
      </c>
      <c r="BF57" s="159">
        <v>8.9999999999999998E-4</v>
      </c>
      <c r="BG57" s="159">
        <v>1E-3</v>
      </c>
      <c r="BH57" s="159">
        <v>1E-3</v>
      </c>
      <c r="BI57" s="159">
        <v>1E-3</v>
      </c>
      <c r="BJ57" s="159">
        <v>1E-3</v>
      </c>
      <c r="BK57" s="159">
        <v>1E-3</v>
      </c>
    </row>
    <row r="58" spans="1:63" x14ac:dyDescent="0.35">
      <c r="A58" s="29">
        <v>43033</v>
      </c>
      <c r="B58" s="29" t="s">
        <v>151</v>
      </c>
      <c r="C58">
        <v>3</v>
      </c>
      <c r="D58">
        <v>32</v>
      </c>
      <c r="E58">
        <v>20</v>
      </c>
      <c r="F58" s="178">
        <f t="shared" si="5"/>
        <v>1.9157260148740311E-2</v>
      </c>
      <c r="G58" s="177">
        <f t="shared" si="83"/>
        <v>0.82904551016065553</v>
      </c>
      <c r="H58" s="162">
        <f t="shared" si="84"/>
        <v>1.4760499757030201</v>
      </c>
      <c r="I58" s="164">
        <f t="shared" si="6"/>
        <v>37.988138367207782</v>
      </c>
      <c r="J58" s="164">
        <f t="shared" si="85"/>
        <v>6.0460000000000003</v>
      </c>
      <c r="K58" s="161">
        <f t="shared" si="86"/>
        <v>1.2956989247311828</v>
      </c>
      <c r="L58" s="161">
        <f t="shared" si="87"/>
        <v>1.0741933760683762</v>
      </c>
      <c r="M58" s="167">
        <v>428</v>
      </c>
      <c r="N58" s="161">
        <f t="shared" si="69"/>
        <v>56.072390713920001</v>
      </c>
      <c r="O58" s="165">
        <f t="shared" si="70"/>
        <v>64.266666666666666</v>
      </c>
      <c r="P58" s="165">
        <f t="shared" si="71"/>
        <v>0.19720265943665347</v>
      </c>
      <c r="Q58" s="165">
        <f t="shared" si="72"/>
        <v>12.49</v>
      </c>
      <c r="R58" s="165">
        <f t="shared" si="73"/>
        <v>0</v>
      </c>
      <c r="S58" s="160">
        <f t="shared" si="74"/>
        <v>2.0161290322580645E-2</v>
      </c>
      <c r="T58" s="160">
        <f t="shared" si="75"/>
        <v>8.6004273504273504E-2</v>
      </c>
      <c r="U58" s="159">
        <f t="shared" si="76"/>
        <v>5.0000000000000001E-4</v>
      </c>
      <c r="V58" s="159">
        <f t="shared" si="77"/>
        <v>0</v>
      </c>
      <c r="W58" s="159">
        <f t="shared" si="78"/>
        <v>2.6833333333333331E-3</v>
      </c>
      <c r="X58" s="159">
        <f t="shared" si="79"/>
        <v>3.7267799624996596E-5</v>
      </c>
      <c r="Y58" s="163">
        <f t="shared" si="80"/>
        <v>2.9360000000000004</v>
      </c>
      <c r="Z58" s="162">
        <f t="shared" si="81"/>
        <v>0.18380424369420853</v>
      </c>
      <c r="AA58" s="65">
        <f t="shared" si="82"/>
        <v>362.76</v>
      </c>
      <c r="AB58" s="168">
        <f t="shared" si="49"/>
        <v>2.310760979216684E-2</v>
      </c>
      <c r="AD58" s="163">
        <v>3.14</v>
      </c>
      <c r="AE58" s="163">
        <v>3.13</v>
      </c>
      <c r="AF58" s="163">
        <v>2.96</v>
      </c>
      <c r="AG58" s="163">
        <v>2.73</v>
      </c>
      <c r="AH58" s="163">
        <v>2.72</v>
      </c>
      <c r="AI58" s="65">
        <v>6.04</v>
      </c>
      <c r="AJ58" s="65">
        <v>6.04</v>
      </c>
      <c r="AK58" s="65">
        <v>6.04</v>
      </c>
      <c r="AL58" s="65">
        <v>6.07</v>
      </c>
      <c r="AM58" s="65">
        <v>6.04</v>
      </c>
      <c r="AN58" s="158">
        <v>64.099999999999994</v>
      </c>
      <c r="AO58" s="158">
        <v>64</v>
      </c>
      <c r="AP58" s="158">
        <v>64.2</v>
      </c>
      <c r="AQ58" s="158">
        <v>64.3</v>
      </c>
      <c r="AR58" s="158">
        <v>64.400000000000006</v>
      </c>
      <c r="AS58" s="158">
        <v>64.599999999999994</v>
      </c>
      <c r="AT58" s="159">
        <v>5.0000000000000001E-4</v>
      </c>
      <c r="AU58" s="159">
        <v>5.0000000000000001E-4</v>
      </c>
      <c r="AV58" s="159">
        <v>5.0000000000000001E-4</v>
      </c>
      <c r="AW58" s="159">
        <v>5.0000000000000001E-4</v>
      </c>
      <c r="AX58" s="159">
        <v>5.0000000000000001E-4</v>
      </c>
      <c r="AY58" s="159">
        <v>5.0000000000000001E-4</v>
      </c>
      <c r="AZ58" s="158">
        <v>12.49</v>
      </c>
      <c r="BA58" s="158">
        <v>12.49</v>
      </c>
      <c r="BB58" s="158">
        <v>12.49</v>
      </c>
      <c r="BC58" s="158">
        <v>12.49</v>
      </c>
      <c r="BD58" s="158">
        <v>12.49</v>
      </c>
      <c r="BE58" s="158">
        <v>12.49</v>
      </c>
      <c r="BF58" s="159">
        <v>2.7000000000000001E-3</v>
      </c>
      <c r="BG58" s="159">
        <v>2.7000000000000001E-3</v>
      </c>
      <c r="BH58" s="159">
        <v>2.7000000000000001E-3</v>
      </c>
      <c r="BI58" s="159">
        <v>2.5999999999999999E-3</v>
      </c>
      <c r="BJ58" s="159">
        <v>2.7000000000000001E-3</v>
      </c>
      <c r="BK58" s="159">
        <v>2.7000000000000001E-3</v>
      </c>
    </row>
    <row r="59" spans="1:63" x14ac:dyDescent="0.35">
      <c r="A59" s="29">
        <v>43033</v>
      </c>
      <c r="B59" s="29" t="s">
        <v>151</v>
      </c>
      <c r="C59">
        <v>2</v>
      </c>
      <c r="D59">
        <v>32</v>
      </c>
      <c r="E59">
        <v>35</v>
      </c>
      <c r="F59" s="178">
        <f t="shared" si="5"/>
        <v>4.5207768640709647E-2</v>
      </c>
      <c r="G59" s="177">
        <f t="shared" si="83"/>
        <v>0.81787833857224757</v>
      </c>
      <c r="H59" s="162">
        <f t="shared" si="84"/>
        <v>1.2136187470528237</v>
      </c>
      <c r="I59" s="164">
        <f t="shared" si="6"/>
        <v>25.987254430494769</v>
      </c>
      <c r="J59" s="164">
        <f t="shared" si="85"/>
        <v>4.1360000000000001</v>
      </c>
      <c r="K59" s="161">
        <f t="shared" si="86"/>
        <v>1.7432795698924735</v>
      </c>
      <c r="L59" s="161">
        <f t="shared" si="87"/>
        <v>1.4257905982905985</v>
      </c>
      <c r="M59" s="167">
        <v>356</v>
      </c>
      <c r="N59" s="161">
        <f t="shared" si="69"/>
        <v>31.538619161280003</v>
      </c>
      <c r="O59" s="158">
        <f t="shared" si="70"/>
        <v>43.233333333333341</v>
      </c>
      <c r="P59" s="165">
        <f t="shared" si="71"/>
        <v>0.2211083193570266</v>
      </c>
      <c r="Q59" s="165">
        <f t="shared" si="72"/>
        <v>12.590000000000002</v>
      </c>
      <c r="R59" s="165">
        <f t="shared" si="73"/>
        <v>1.7763568394002505E-15</v>
      </c>
      <c r="S59" s="160">
        <f t="shared" si="74"/>
        <v>4.0322580645161289E-2</v>
      </c>
      <c r="T59" s="160">
        <f t="shared" si="75"/>
        <v>0.11324786324786325</v>
      </c>
      <c r="U59" s="159">
        <f t="shared" si="76"/>
        <v>1E-3</v>
      </c>
      <c r="V59" s="159">
        <f t="shared" si="77"/>
        <v>0</v>
      </c>
      <c r="W59" s="159">
        <f t="shared" si="78"/>
        <v>3.5333333333333332E-3</v>
      </c>
      <c r="X59" s="159">
        <f t="shared" si="79"/>
        <v>4.7140452079103081E-5</v>
      </c>
      <c r="Y59" s="163">
        <f t="shared" si="80"/>
        <v>2.4140000000000001</v>
      </c>
      <c r="Z59" s="162">
        <f t="shared" si="81"/>
        <v>0.33731884026837361</v>
      </c>
      <c r="AA59" s="65">
        <f t="shared" si="82"/>
        <v>248.16</v>
      </c>
      <c r="AB59" s="168">
        <f t="shared" si="49"/>
        <v>5.5274441819339375E-2</v>
      </c>
      <c r="AD59" s="163">
        <v>2.17</v>
      </c>
      <c r="AE59" s="163">
        <v>2.84</v>
      </c>
      <c r="AF59" s="163">
        <v>1.93</v>
      </c>
      <c r="AG59" s="163">
        <v>2.41</v>
      </c>
      <c r="AH59" s="163">
        <v>2.72</v>
      </c>
      <c r="AI59" s="65">
        <v>4.1500000000000004</v>
      </c>
      <c r="AJ59" s="65">
        <v>4.2</v>
      </c>
      <c r="AK59" s="65">
        <v>4.1500000000000004</v>
      </c>
      <c r="AL59" s="65">
        <v>4.0999999999999996</v>
      </c>
      <c r="AM59" s="65">
        <v>4.08</v>
      </c>
      <c r="AN59" s="158">
        <v>43</v>
      </c>
      <c r="AO59" s="158">
        <v>42.9</v>
      </c>
      <c r="AP59" s="158">
        <v>43.2</v>
      </c>
      <c r="AQ59" s="158">
        <v>43.4</v>
      </c>
      <c r="AR59" s="158">
        <v>43.5</v>
      </c>
      <c r="AS59" s="158">
        <v>43.4</v>
      </c>
      <c r="AT59" s="159">
        <v>1E-3</v>
      </c>
      <c r="AU59" s="159">
        <v>1E-3</v>
      </c>
      <c r="AV59" s="159">
        <v>1E-3</v>
      </c>
      <c r="AW59" s="159">
        <v>1E-3</v>
      </c>
      <c r="AX59" s="159">
        <v>1E-3</v>
      </c>
      <c r="AY59" s="159">
        <v>1E-3</v>
      </c>
      <c r="AZ59" s="158">
        <v>12.59</v>
      </c>
      <c r="BA59" s="158">
        <v>12.59</v>
      </c>
      <c r="BB59" s="158">
        <v>12.59</v>
      </c>
      <c r="BC59" s="158">
        <v>12.59</v>
      </c>
      <c r="BD59" s="158">
        <v>12.59</v>
      </c>
      <c r="BE59" s="158">
        <v>12.59</v>
      </c>
      <c r="BF59" s="159">
        <v>3.5999999999999999E-3</v>
      </c>
      <c r="BG59" s="159">
        <v>3.5999999999999999E-3</v>
      </c>
      <c r="BH59" s="159">
        <v>3.5000000000000001E-3</v>
      </c>
      <c r="BI59" s="159">
        <v>3.5000000000000001E-3</v>
      </c>
      <c r="BJ59" s="159">
        <v>3.5000000000000001E-3</v>
      </c>
      <c r="BK59" s="159">
        <v>3.5000000000000001E-3</v>
      </c>
    </row>
    <row r="60" spans="1:63" x14ac:dyDescent="0.35">
      <c r="A60" s="29">
        <v>43033</v>
      </c>
      <c r="B60" s="29" t="s">
        <v>151</v>
      </c>
      <c r="C60">
        <v>3</v>
      </c>
      <c r="D60">
        <v>32</v>
      </c>
      <c r="E60">
        <v>35</v>
      </c>
      <c r="F60" s="178">
        <f t="shared" si="5"/>
        <v>6.2986761445543049E-2</v>
      </c>
      <c r="G60" s="177">
        <f t="shared" si="83"/>
        <v>0.83187357906898751</v>
      </c>
      <c r="H60" s="162">
        <f t="shared" si="84"/>
        <v>1.4338196630466669</v>
      </c>
      <c r="I60" s="164">
        <f t="shared" si="6"/>
        <v>38.754686974683686</v>
      </c>
      <c r="J60" s="164">
        <f t="shared" si="85"/>
        <v>6.1680000000000001</v>
      </c>
      <c r="K60" s="161">
        <f t="shared" si="86"/>
        <v>4.2073700716845881</v>
      </c>
      <c r="L60" s="161">
        <f t="shared" si="87"/>
        <v>3.5000000000000009</v>
      </c>
      <c r="M60" s="167">
        <v>423</v>
      </c>
      <c r="N60" s="161">
        <f t="shared" si="69"/>
        <v>55.567232219520015</v>
      </c>
      <c r="O60" s="165">
        <f t="shared" si="70"/>
        <v>63.883333333333326</v>
      </c>
      <c r="P60" s="165">
        <f t="shared" si="71"/>
        <v>0.16749792701867824</v>
      </c>
      <c r="Q60" s="165">
        <f t="shared" si="72"/>
        <v>12.6</v>
      </c>
      <c r="R60" s="165">
        <f t="shared" si="73"/>
        <v>0</v>
      </c>
      <c r="S60" s="160">
        <f t="shared" si="74"/>
        <v>6.5860215053763452E-2</v>
      </c>
      <c r="T60" s="160">
        <f t="shared" si="75"/>
        <v>0.27777777777777785</v>
      </c>
      <c r="U60" s="159">
        <f t="shared" si="76"/>
        <v>1.6333333333333336E-3</v>
      </c>
      <c r="V60" s="159">
        <f t="shared" si="77"/>
        <v>4.7140452079103088E-5</v>
      </c>
      <c r="W60" s="159">
        <f t="shared" si="78"/>
        <v>8.666666666666668E-3</v>
      </c>
      <c r="X60" s="159">
        <f t="shared" si="79"/>
        <v>7.4535599249993056E-5</v>
      </c>
      <c r="Y60" s="163">
        <f t="shared" si="80"/>
        <v>2.8520000000000003</v>
      </c>
      <c r="Z60" s="162">
        <f t="shared" si="81"/>
        <v>6.6452990903344666E-2</v>
      </c>
      <c r="AA60" s="65">
        <f t="shared" si="82"/>
        <v>370.08</v>
      </c>
      <c r="AB60" s="168">
        <f t="shared" si="49"/>
        <v>7.5716747148089847E-2</v>
      </c>
      <c r="AD60" s="163">
        <v>2.79</v>
      </c>
      <c r="AE60" s="163">
        <v>2.97</v>
      </c>
      <c r="AF60" s="163">
        <v>2.79</v>
      </c>
      <c r="AG60" s="163">
        <v>2.84</v>
      </c>
      <c r="AH60" s="163">
        <v>2.87</v>
      </c>
      <c r="AI60" s="65">
        <v>6.15</v>
      </c>
      <c r="AJ60" s="65">
        <v>6.15</v>
      </c>
      <c r="AK60" s="65">
        <v>6.18</v>
      </c>
      <c r="AL60" s="65">
        <v>6.18</v>
      </c>
      <c r="AM60" s="65">
        <v>6.18</v>
      </c>
      <c r="AN60" s="158">
        <v>64.099999999999994</v>
      </c>
      <c r="AO60" s="158">
        <v>64.099999999999994</v>
      </c>
      <c r="AP60" s="158">
        <v>63.8</v>
      </c>
      <c r="AQ60" s="158">
        <v>63.7</v>
      </c>
      <c r="AR60" s="158">
        <v>63.9</v>
      </c>
      <c r="AS60" s="158">
        <v>63.7</v>
      </c>
      <c r="AT60" s="159">
        <v>1.6999999999999999E-3</v>
      </c>
      <c r="AU60" s="159">
        <v>1.6999999999999999E-3</v>
      </c>
      <c r="AV60" s="159">
        <v>1.6000000000000001E-3</v>
      </c>
      <c r="AW60" s="159">
        <v>1.6000000000000001E-3</v>
      </c>
      <c r="AX60" s="159">
        <v>1.6000000000000001E-3</v>
      </c>
      <c r="AY60" s="159">
        <v>1.6000000000000001E-3</v>
      </c>
      <c r="AZ60" s="158">
        <v>12.6</v>
      </c>
      <c r="BA60" s="158">
        <v>12.6</v>
      </c>
      <c r="BB60" s="158">
        <v>12.6</v>
      </c>
      <c r="BC60" s="158">
        <v>12.6</v>
      </c>
      <c r="BD60" s="158">
        <v>12.6</v>
      </c>
      <c r="BE60" s="158">
        <v>12.6</v>
      </c>
      <c r="BF60" s="159">
        <v>8.6E-3</v>
      </c>
      <c r="BG60" s="159">
        <v>8.6E-3</v>
      </c>
      <c r="BH60" s="159">
        <v>8.6999999999999994E-3</v>
      </c>
      <c r="BI60" s="159">
        <v>8.8000000000000005E-3</v>
      </c>
      <c r="BJ60" s="159">
        <v>8.6999999999999994E-3</v>
      </c>
      <c r="BK60" s="159">
        <v>8.6E-3</v>
      </c>
    </row>
    <row r="61" spans="1:63" x14ac:dyDescent="0.35">
      <c r="A61" s="29">
        <v>43033</v>
      </c>
      <c r="B61" s="29" t="s">
        <v>151</v>
      </c>
      <c r="C61">
        <v>2</v>
      </c>
      <c r="D61">
        <v>32</v>
      </c>
      <c r="E61">
        <v>50</v>
      </c>
      <c r="F61" s="178">
        <f t="shared" si="5"/>
        <v>9.278383463144764E-2</v>
      </c>
      <c r="G61" s="177">
        <f t="shared" si="83"/>
        <v>0.88461246006661598</v>
      </c>
      <c r="H61" s="162">
        <f t="shared" si="84"/>
        <v>1.0457029800620852</v>
      </c>
      <c r="I61" s="164">
        <f t="shared" si="6"/>
        <v>23.6373431256096</v>
      </c>
      <c r="J61" s="164">
        <f t="shared" si="85"/>
        <v>3.7619999999999996</v>
      </c>
      <c r="K61" s="161">
        <f t="shared" si="86"/>
        <v>2.5925448028673834</v>
      </c>
      <c r="L61" s="161">
        <f t="shared" si="87"/>
        <v>2.2933974358974361</v>
      </c>
      <c r="M61" s="167">
        <v>351</v>
      </c>
      <c r="N61" s="161">
        <f t="shared" si="69"/>
        <v>24.717640147200001</v>
      </c>
      <c r="O61" s="165">
        <f t="shared" si="70"/>
        <v>37.093333333333334</v>
      </c>
      <c r="P61" s="165">
        <f t="shared" si="71"/>
        <v>0.62157506027474752</v>
      </c>
      <c r="Q61" s="165">
        <f t="shared" si="72"/>
        <v>12.553333333333333</v>
      </c>
      <c r="R61" s="165">
        <f t="shared" si="73"/>
        <v>4.7140452079102169E-3</v>
      </c>
      <c r="S61" s="160">
        <f t="shared" si="74"/>
        <v>6.9892473118279563E-2</v>
      </c>
      <c r="T61" s="160">
        <f t="shared" si="75"/>
        <v>0.18269230769230771</v>
      </c>
      <c r="U61" s="159">
        <f t="shared" si="76"/>
        <v>1.7333333333333333E-3</v>
      </c>
      <c r="V61" s="159">
        <f t="shared" si="77"/>
        <v>4.7140452079103183E-5</v>
      </c>
      <c r="W61" s="159">
        <f t="shared" si="78"/>
        <v>5.7000000000000002E-3</v>
      </c>
      <c r="X61" s="159">
        <f t="shared" si="79"/>
        <v>0</v>
      </c>
      <c r="Y61" s="163">
        <f t="shared" si="80"/>
        <v>2.08</v>
      </c>
      <c r="Z61" s="162">
        <f t="shared" si="81"/>
        <v>0.16431676725154987</v>
      </c>
      <c r="AA61" s="65">
        <f t="shared" si="82"/>
        <v>225.71999999999997</v>
      </c>
      <c r="AB61" s="168">
        <f t="shared" si="49"/>
        <v>0.10488642068693056</v>
      </c>
      <c r="AD61" s="163">
        <v>2.17</v>
      </c>
      <c r="AE61" s="163">
        <v>2.1800000000000002</v>
      </c>
      <c r="AF61" s="163">
        <v>2.09</v>
      </c>
      <c r="AG61" s="163">
        <v>2.2000000000000002</v>
      </c>
      <c r="AH61" s="163">
        <v>1.76</v>
      </c>
      <c r="AI61" s="65">
        <v>3.77</v>
      </c>
      <c r="AJ61" s="65">
        <v>3.77</v>
      </c>
      <c r="AK61" s="65">
        <v>3.75</v>
      </c>
      <c r="AL61" s="65">
        <v>3.75</v>
      </c>
      <c r="AM61" s="65">
        <v>3.77</v>
      </c>
      <c r="AN61" s="158">
        <v>36</v>
      </c>
      <c r="AO61" s="158">
        <v>37.47</v>
      </c>
      <c r="AP61" s="158">
        <v>36.729999999999997</v>
      </c>
      <c r="AQ61" s="158">
        <v>36.9</v>
      </c>
      <c r="AR61" s="158">
        <v>37.75</v>
      </c>
      <c r="AS61" s="158">
        <v>37.71</v>
      </c>
      <c r="AT61" s="159">
        <v>1.6999999999999999E-3</v>
      </c>
      <c r="AU61" s="159">
        <v>1.6999999999999999E-3</v>
      </c>
      <c r="AV61" s="159">
        <v>1.8E-3</v>
      </c>
      <c r="AW61" s="159">
        <v>1.8E-3</v>
      </c>
      <c r="AX61" s="159">
        <v>1.6999999999999999E-3</v>
      </c>
      <c r="AY61" s="159">
        <v>1.6999999999999999E-3</v>
      </c>
      <c r="AZ61" s="158">
        <v>12.56</v>
      </c>
      <c r="BA61" s="158">
        <v>12.56</v>
      </c>
      <c r="BB61" s="158">
        <v>12.55</v>
      </c>
      <c r="BC61" s="158">
        <v>12.55</v>
      </c>
      <c r="BD61" s="158">
        <v>12.55</v>
      </c>
      <c r="BE61" s="158">
        <v>12.55</v>
      </c>
      <c r="BF61" s="159">
        <v>5.7000000000000002E-3</v>
      </c>
      <c r="BG61" s="159">
        <v>5.7000000000000002E-3</v>
      </c>
      <c r="BH61" s="159">
        <v>5.7000000000000002E-3</v>
      </c>
      <c r="BI61" s="159">
        <v>5.7000000000000002E-3</v>
      </c>
      <c r="BJ61" s="159">
        <v>5.7000000000000002E-3</v>
      </c>
      <c r="BK61" s="159">
        <v>5.7000000000000002E-3</v>
      </c>
    </row>
    <row r="62" spans="1:63" x14ac:dyDescent="0.35">
      <c r="A62" s="29">
        <v>43033</v>
      </c>
      <c r="B62" s="29" t="s">
        <v>151</v>
      </c>
      <c r="C62">
        <v>3</v>
      </c>
      <c r="D62">
        <v>32</v>
      </c>
      <c r="E62">
        <v>50</v>
      </c>
      <c r="F62" s="178">
        <f t="shared" si="5"/>
        <v>0.12315469886502255</v>
      </c>
      <c r="G62" s="177">
        <f t="shared" si="83"/>
        <v>0.83997747359468566</v>
      </c>
      <c r="H62" s="162">
        <f t="shared" si="84"/>
        <v>1.4820828775110702</v>
      </c>
      <c r="I62" s="164">
        <f t="shared" si="6"/>
        <v>37.259288871574945</v>
      </c>
      <c r="J62" s="164">
        <f t="shared" si="85"/>
        <v>5.93</v>
      </c>
      <c r="K62" s="161">
        <f t="shared" si="86"/>
        <v>8.0963709677419349</v>
      </c>
      <c r="L62" s="161">
        <f t="shared" si="87"/>
        <v>6.8007692307692311</v>
      </c>
      <c r="M62" s="167">
        <v>428</v>
      </c>
      <c r="N62" s="161">
        <f t="shared" si="69"/>
        <v>55.221354064799989</v>
      </c>
      <c r="O62" s="158">
        <f t="shared" si="70"/>
        <v>62.099999999999994</v>
      </c>
      <c r="P62" s="165">
        <f t="shared" si="71"/>
        <v>9.9999999999999062E-2</v>
      </c>
      <c r="Q62" s="165">
        <f t="shared" si="72"/>
        <v>12.63</v>
      </c>
      <c r="R62" s="165">
        <f t="shared" si="73"/>
        <v>0</v>
      </c>
      <c r="S62" s="160">
        <f t="shared" si="74"/>
        <v>0.1303763440860215</v>
      </c>
      <c r="T62" s="160">
        <f t="shared" si="75"/>
        <v>0.53846153846153844</v>
      </c>
      <c r="U62" s="159">
        <f t="shared" si="76"/>
        <v>3.2333333333333333E-3</v>
      </c>
      <c r="V62" s="159">
        <f t="shared" si="77"/>
        <v>4.7140452079103081E-5</v>
      </c>
      <c r="W62" s="159">
        <f t="shared" si="78"/>
        <v>1.6799999999999999E-2</v>
      </c>
      <c r="X62" s="159">
        <f t="shared" si="79"/>
        <v>0</v>
      </c>
      <c r="Y62" s="163">
        <f t="shared" si="80"/>
        <v>2.9479999999999995</v>
      </c>
      <c r="Z62" s="162">
        <f t="shared" si="81"/>
        <v>0.16216041440499582</v>
      </c>
      <c r="AA62" s="65">
        <f t="shared" si="82"/>
        <v>355.79999999999995</v>
      </c>
      <c r="AB62" s="168">
        <f t="shared" si="49"/>
        <v>0.14661666858514871</v>
      </c>
      <c r="AD62" s="163">
        <v>2.91</v>
      </c>
      <c r="AE62" s="163">
        <v>3.1</v>
      </c>
      <c r="AF62" s="163">
        <v>3.15</v>
      </c>
      <c r="AG62" s="163">
        <v>2.88</v>
      </c>
      <c r="AH62" s="163">
        <v>2.7</v>
      </c>
      <c r="AI62" s="65">
        <v>5.9</v>
      </c>
      <c r="AJ62" s="65">
        <v>5.93</v>
      </c>
      <c r="AK62" s="65">
        <v>5.95</v>
      </c>
      <c r="AL62" s="65">
        <v>5.9</v>
      </c>
      <c r="AM62" s="65">
        <v>5.97</v>
      </c>
      <c r="AN62" s="158">
        <v>62.1</v>
      </c>
      <c r="AO62" s="158">
        <v>62</v>
      </c>
      <c r="AP62" s="158">
        <v>62.1</v>
      </c>
      <c r="AQ62" s="158">
        <v>62.1</v>
      </c>
      <c r="AR62" s="158">
        <v>62.3</v>
      </c>
      <c r="AS62" s="158">
        <v>62</v>
      </c>
      <c r="AT62" s="159">
        <v>3.3E-3</v>
      </c>
      <c r="AU62" s="159">
        <v>3.3E-3</v>
      </c>
      <c r="AV62" s="159">
        <v>3.2000000000000002E-3</v>
      </c>
      <c r="AW62" s="159">
        <v>3.2000000000000002E-3</v>
      </c>
      <c r="AX62" s="159">
        <v>3.2000000000000002E-3</v>
      </c>
      <c r="AY62" s="159">
        <v>3.2000000000000002E-3</v>
      </c>
      <c r="AZ62" s="158">
        <v>12.63</v>
      </c>
      <c r="BA62" s="158">
        <v>12.63</v>
      </c>
      <c r="BB62" s="158">
        <v>12.63</v>
      </c>
      <c r="BC62" s="158">
        <v>12.63</v>
      </c>
      <c r="BD62" s="158">
        <v>12.63</v>
      </c>
      <c r="BE62" s="158">
        <v>12.63</v>
      </c>
      <c r="BF62" s="159">
        <v>1.6799999999999999E-2</v>
      </c>
      <c r="BG62" s="159">
        <v>1.6799999999999999E-2</v>
      </c>
      <c r="BH62" s="159">
        <v>1.6799999999999999E-2</v>
      </c>
      <c r="BI62" s="159">
        <v>1.6799999999999999E-2</v>
      </c>
      <c r="BJ62" s="159">
        <v>1.6799999999999999E-2</v>
      </c>
      <c r="BK62" s="159">
        <v>1.6799999999999999E-2</v>
      </c>
    </row>
    <row r="63" spans="1:63" x14ac:dyDescent="0.35">
      <c r="A63" s="29">
        <v>43033</v>
      </c>
      <c r="B63" s="29" t="s">
        <v>151</v>
      </c>
      <c r="C63">
        <v>4</v>
      </c>
      <c r="D63">
        <v>32</v>
      </c>
      <c r="E63">
        <v>50</v>
      </c>
      <c r="F63" s="178">
        <f t="shared" si="5"/>
        <v>0.21831296701185324</v>
      </c>
      <c r="G63" s="177">
        <f t="shared" si="83"/>
        <v>0.85820533198580118</v>
      </c>
      <c r="H63" s="162">
        <f t="shared" si="84"/>
        <v>1.854111822340851</v>
      </c>
      <c r="I63" s="164">
        <f t="shared" si="6"/>
        <v>47.211854398147409</v>
      </c>
      <c r="J63" s="164">
        <f t="shared" si="85"/>
        <v>7.5140000000000002</v>
      </c>
      <c r="K63" s="161">
        <f t="shared" si="86"/>
        <v>22.267697132616494</v>
      </c>
      <c r="L63" s="161">
        <f t="shared" si="87"/>
        <v>19.110256410256412</v>
      </c>
      <c r="M63" s="167">
        <v>490</v>
      </c>
      <c r="N63" s="161">
        <f t="shared" si="69"/>
        <v>87.536057394240018</v>
      </c>
      <c r="O63" s="165">
        <f t="shared" si="70"/>
        <v>77.416666666666671</v>
      </c>
      <c r="P63" s="165">
        <f t="shared" si="71"/>
        <v>6.8718427093627785E-2</v>
      </c>
      <c r="Q63" s="165">
        <f t="shared" si="72"/>
        <v>12.85</v>
      </c>
      <c r="R63" s="165">
        <f t="shared" si="73"/>
        <v>0</v>
      </c>
      <c r="S63" s="160">
        <f t="shared" si="74"/>
        <v>0.28763440860215062</v>
      </c>
      <c r="T63" s="160">
        <f t="shared" si="75"/>
        <v>1.4871794871794872</v>
      </c>
      <c r="U63" s="159">
        <f t="shared" si="76"/>
        <v>7.1333333333333344E-3</v>
      </c>
      <c r="V63" s="159">
        <f t="shared" si="77"/>
        <v>9.428090415820623E-5</v>
      </c>
      <c r="W63" s="159">
        <f t="shared" si="78"/>
        <v>4.6399999999999997E-2</v>
      </c>
      <c r="X63" s="159">
        <f t="shared" si="79"/>
        <v>5.09901951359279E-4</v>
      </c>
      <c r="Y63" s="163">
        <f t="shared" si="80"/>
        <v>3.6880000000000002</v>
      </c>
      <c r="Z63" s="162">
        <f t="shared" si="81"/>
        <v>9.0421236443658556E-2</v>
      </c>
      <c r="AA63" s="65">
        <f t="shared" si="82"/>
        <v>450.84000000000003</v>
      </c>
      <c r="AB63" s="168">
        <f t="shared" si="49"/>
        <v>0.25438313987947253</v>
      </c>
      <c r="AD63" s="163">
        <v>3.6</v>
      </c>
      <c r="AE63" s="163">
        <v>3.67</v>
      </c>
      <c r="AF63" s="163">
        <v>3.71</v>
      </c>
      <c r="AG63" s="163">
        <v>3.61</v>
      </c>
      <c r="AH63" s="163">
        <v>3.85</v>
      </c>
      <c r="AI63" s="65">
        <v>7.49</v>
      </c>
      <c r="AJ63" s="65">
        <v>7.53</v>
      </c>
      <c r="AK63" s="65">
        <v>7.53</v>
      </c>
      <c r="AL63" s="65">
        <v>7.49</v>
      </c>
      <c r="AM63" s="65">
        <v>7.53</v>
      </c>
      <c r="AN63" s="158">
        <v>77.400000000000006</v>
      </c>
      <c r="AO63" s="158">
        <v>77.5</v>
      </c>
      <c r="AP63" s="158">
        <v>77.3</v>
      </c>
      <c r="AQ63" s="158">
        <v>77.400000000000006</v>
      </c>
      <c r="AR63" s="158">
        <v>77.5</v>
      </c>
      <c r="AS63" s="158">
        <v>77.400000000000006</v>
      </c>
      <c r="AT63" s="159">
        <v>7.1999999999999998E-3</v>
      </c>
      <c r="AU63" s="159">
        <v>7.1000000000000004E-3</v>
      </c>
      <c r="AV63" s="159">
        <v>7.1000000000000004E-3</v>
      </c>
      <c r="AW63" s="159">
        <v>7.0000000000000001E-3</v>
      </c>
      <c r="AX63" s="159">
        <v>7.1000000000000004E-3</v>
      </c>
      <c r="AY63" s="159">
        <v>7.3000000000000001E-3</v>
      </c>
      <c r="AZ63" s="158">
        <v>12.85</v>
      </c>
      <c r="BA63" s="158">
        <v>12.85</v>
      </c>
      <c r="BB63" s="158">
        <v>12.85</v>
      </c>
      <c r="BC63" s="158">
        <v>12.85</v>
      </c>
      <c r="BD63" s="158">
        <v>12.85</v>
      </c>
      <c r="BE63" s="158">
        <v>12.85</v>
      </c>
      <c r="BF63" s="159">
        <v>4.5900000000000003E-2</v>
      </c>
      <c r="BG63" s="159">
        <v>4.5699999999999998E-2</v>
      </c>
      <c r="BH63" s="159">
        <v>4.7100000000000003E-2</v>
      </c>
      <c r="BI63" s="159">
        <v>4.6899999999999997E-2</v>
      </c>
      <c r="BJ63" s="159">
        <v>4.6600000000000003E-2</v>
      </c>
      <c r="BK63" s="159">
        <v>4.6199999999999998E-2</v>
      </c>
    </row>
    <row r="64" spans="1:63" x14ac:dyDescent="0.35">
      <c r="A64" s="29">
        <v>43033</v>
      </c>
      <c r="B64" s="29" t="s">
        <v>151</v>
      </c>
      <c r="C64">
        <v>5</v>
      </c>
      <c r="D64">
        <v>32</v>
      </c>
      <c r="E64">
        <v>50</v>
      </c>
      <c r="F64" s="178">
        <f t="shared" si="5"/>
        <v>0.3209489086675531</v>
      </c>
      <c r="G64" s="177">
        <f t="shared" si="83"/>
        <v>0.82110288617692917</v>
      </c>
      <c r="H64" s="162">
        <f t="shared" si="84"/>
        <v>2.5277858575731558</v>
      </c>
      <c r="I64" s="164">
        <f t="shared" si="6"/>
        <v>52.401765461877751</v>
      </c>
      <c r="J64" s="164">
        <f t="shared" si="85"/>
        <v>8.34</v>
      </c>
      <c r="K64" s="161">
        <f t="shared" si="86"/>
        <v>51.775526433691759</v>
      </c>
      <c r="L64" s="161">
        <f t="shared" si="87"/>
        <v>42.51303418803419</v>
      </c>
      <c r="M64" s="167">
        <v>550</v>
      </c>
      <c r="N64" s="161">
        <f t="shared" si="69"/>
        <v>132.46044164640003</v>
      </c>
      <c r="O64" s="165">
        <f t="shared" si="70"/>
        <v>84.383333333333326</v>
      </c>
      <c r="P64" s="165">
        <f t="shared" si="71"/>
        <v>6.8718427093629519E-2</v>
      </c>
      <c r="Q64" s="165">
        <f t="shared" si="72"/>
        <v>13.22</v>
      </c>
      <c r="R64" s="165">
        <f t="shared" si="73"/>
        <v>0</v>
      </c>
      <c r="S64" s="160">
        <f t="shared" si="74"/>
        <v>0.61357526881720437</v>
      </c>
      <c r="T64" s="160">
        <f t="shared" si="75"/>
        <v>3.2158119658119659</v>
      </c>
      <c r="U64" s="159">
        <f t="shared" si="76"/>
        <v>1.5216666666666668E-2</v>
      </c>
      <c r="V64" s="159">
        <f t="shared" si="77"/>
        <v>3.726779962499627E-5</v>
      </c>
      <c r="W64" s="159">
        <f t="shared" si="78"/>
        <v>0.10033333333333333</v>
      </c>
      <c r="X64" s="159">
        <f t="shared" si="79"/>
        <v>2.7487370837451098E-4</v>
      </c>
      <c r="Y64" s="163">
        <f t="shared" si="80"/>
        <v>5.0280000000000005</v>
      </c>
      <c r="Z64" s="162">
        <f t="shared" si="81"/>
        <v>1.0696242330837495</v>
      </c>
      <c r="AA64" s="65">
        <f t="shared" si="82"/>
        <v>500.4</v>
      </c>
      <c r="AB64" s="168">
        <f t="shared" si="49"/>
        <v>0.39087538732435517</v>
      </c>
      <c r="AD64" s="163">
        <v>6.36</v>
      </c>
      <c r="AE64" s="163">
        <v>4.8600000000000003</v>
      </c>
      <c r="AF64" s="163">
        <v>3.46</v>
      </c>
      <c r="AG64" s="163">
        <v>6.06</v>
      </c>
      <c r="AH64" s="163">
        <v>4.4000000000000004</v>
      </c>
      <c r="AI64" s="65">
        <v>8.34</v>
      </c>
      <c r="AJ64" s="65">
        <v>8.34</v>
      </c>
      <c r="AK64" s="65">
        <v>8.34</v>
      </c>
      <c r="AL64" s="65">
        <v>8.34</v>
      </c>
      <c r="AM64" s="65">
        <v>8.34</v>
      </c>
      <c r="AN64" s="158">
        <v>84.3</v>
      </c>
      <c r="AO64" s="158">
        <v>84.4</v>
      </c>
      <c r="AP64" s="158">
        <v>84.3</v>
      </c>
      <c r="AQ64" s="158">
        <v>84.4</v>
      </c>
      <c r="AR64" s="158">
        <v>84.5</v>
      </c>
      <c r="AS64" s="158">
        <v>84.4</v>
      </c>
      <c r="AT64" s="159">
        <v>1.5299999999999999E-2</v>
      </c>
      <c r="AU64" s="159">
        <v>1.52E-2</v>
      </c>
      <c r="AV64" s="159">
        <v>1.52E-2</v>
      </c>
      <c r="AW64" s="159">
        <v>1.52E-2</v>
      </c>
      <c r="AX64" s="159">
        <v>1.52E-2</v>
      </c>
      <c r="AY64" s="159">
        <v>1.52E-2</v>
      </c>
      <c r="AZ64" s="158">
        <v>13.22</v>
      </c>
      <c r="BA64" s="158">
        <v>13.22</v>
      </c>
      <c r="BB64" s="158">
        <v>13.22</v>
      </c>
      <c r="BC64" s="158">
        <v>13.22</v>
      </c>
      <c r="BD64" s="158">
        <v>13.22</v>
      </c>
      <c r="BE64" s="158">
        <v>13.22</v>
      </c>
      <c r="BF64" s="159">
        <v>0.1004</v>
      </c>
      <c r="BG64" s="159">
        <v>0.1003</v>
      </c>
      <c r="BH64" s="159">
        <v>0.10050000000000001</v>
      </c>
      <c r="BI64" s="159">
        <v>0.1007</v>
      </c>
      <c r="BJ64" s="159">
        <v>0.1003</v>
      </c>
      <c r="BK64" s="159">
        <v>9.98E-2</v>
      </c>
    </row>
    <row r="65" spans="1:63" x14ac:dyDescent="0.35">
      <c r="A65" s="29">
        <v>43033</v>
      </c>
      <c r="B65" s="29" t="s">
        <v>151</v>
      </c>
      <c r="C65">
        <v>2</v>
      </c>
      <c r="D65">
        <v>32</v>
      </c>
      <c r="E65">
        <v>65</v>
      </c>
      <c r="F65" s="178">
        <f t="shared" si="5"/>
        <v>0.11327420555226524</v>
      </c>
      <c r="G65" s="177">
        <f t="shared" si="83"/>
        <v>0.95902940792839675</v>
      </c>
      <c r="H65" s="162">
        <f t="shared" si="84"/>
        <v>1.4569457866441935</v>
      </c>
      <c r="I65" s="164">
        <f t="shared" si="6"/>
        <v>19.817166458844419</v>
      </c>
      <c r="J65" s="164">
        <f t="shared" si="85"/>
        <v>3.1540000000000004</v>
      </c>
      <c r="K65" s="161">
        <f t="shared" si="86"/>
        <v>3.4102329749103948</v>
      </c>
      <c r="L65" s="161">
        <f t="shared" si="87"/>
        <v>3.270513710826211</v>
      </c>
      <c r="M65" s="167">
        <v>411</v>
      </c>
      <c r="N65" s="161">
        <f t="shared" si="69"/>
        <v>28.872537175440005</v>
      </c>
      <c r="O65" s="165">
        <f t="shared" si="70"/>
        <v>34.286666666666669</v>
      </c>
      <c r="P65" s="165">
        <f t="shared" si="71"/>
        <v>0.18033918659632028</v>
      </c>
      <c r="Q65" s="165">
        <f t="shared" si="72"/>
        <v>12.571666666666667</v>
      </c>
      <c r="R65" s="165">
        <f t="shared" si="73"/>
        <v>3.7267799624995691E-3</v>
      </c>
      <c r="S65" s="160">
        <f t="shared" si="74"/>
        <v>9.9462365591397858E-2</v>
      </c>
      <c r="T65" s="160">
        <f t="shared" si="75"/>
        <v>0.26014957264957267</v>
      </c>
      <c r="U65" s="159">
        <f t="shared" si="76"/>
        <v>2.4666666666666669E-3</v>
      </c>
      <c r="V65" s="159">
        <f t="shared" si="77"/>
        <v>4.7140452079103285E-5</v>
      </c>
      <c r="W65" s="159">
        <f t="shared" si="78"/>
        <v>8.1166666666666661E-3</v>
      </c>
      <c r="X65" s="159">
        <f t="shared" si="79"/>
        <v>6.8718427093627962E-5</v>
      </c>
      <c r="Y65" s="163">
        <f t="shared" si="80"/>
        <v>2.8980000000000001</v>
      </c>
      <c r="Z65" s="162">
        <f t="shared" si="81"/>
        <v>0.51847468597801316</v>
      </c>
      <c r="AA65" s="65">
        <f t="shared" si="82"/>
        <v>189.24</v>
      </c>
      <c r="AB65" s="168">
        <f t="shared" si="49"/>
        <v>0.11811338069074369</v>
      </c>
      <c r="AD65" s="163">
        <v>3.33</v>
      </c>
      <c r="AE65" s="163">
        <v>2.94</v>
      </c>
      <c r="AF65" s="163">
        <v>2.14</v>
      </c>
      <c r="AG65" s="163">
        <v>2.52</v>
      </c>
      <c r="AH65" s="163">
        <v>3.56</v>
      </c>
      <c r="AI65" s="65">
        <v>3.16</v>
      </c>
      <c r="AJ65" s="65">
        <v>3.16</v>
      </c>
      <c r="AK65" s="65">
        <v>3.15</v>
      </c>
      <c r="AL65" s="65">
        <v>3.15</v>
      </c>
      <c r="AM65" s="65">
        <v>3.15</v>
      </c>
      <c r="AN65" s="158">
        <v>34.08</v>
      </c>
      <c r="AO65" s="158">
        <v>34.07</v>
      </c>
      <c r="AP65" s="158">
        <v>34.26</v>
      </c>
      <c r="AQ65" s="158">
        <v>34.5</v>
      </c>
      <c r="AR65" s="158">
        <v>34.53</v>
      </c>
      <c r="AS65" s="158">
        <v>34.28</v>
      </c>
      <c r="AT65" s="159">
        <v>2.3999999999999998E-3</v>
      </c>
      <c r="AU65" s="159">
        <v>2.3999999999999998E-3</v>
      </c>
      <c r="AV65" s="159">
        <v>2.5000000000000001E-3</v>
      </c>
      <c r="AW65" s="159">
        <v>2.5000000000000001E-3</v>
      </c>
      <c r="AX65" s="159">
        <v>2.5000000000000001E-3</v>
      </c>
      <c r="AY65" s="159">
        <v>2.5000000000000001E-3</v>
      </c>
      <c r="AZ65" s="158">
        <v>12.58</v>
      </c>
      <c r="BA65" s="158">
        <v>12.57</v>
      </c>
      <c r="BB65" s="158">
        <v>12.57</v>
      </c>
      <c r="BC65" s="158">
        <v>12.57</v>
      </c>
      <c r="BD65" s="158">
        <v>12.57</v>
      </c>
      <c r="BE65" s="158">
        <v>12.57</v>
      </c>
      <c r="BF65" s="159">
        <v>8.2000000000000007E-3</v>
      </c>
      <c r="BG65" s="159">
        <v>8.0999999999999996E-3</v>
      </c>
      <c r="BH65" s="159">
        <v>8.0000000000000002E-3</v>
      </c>
      <c r="BI65" s="159">
        <v>8.0999999999999996E-3</v>
      </c>
      <c r="BJ65" s="159">
        <v>8.2000000000000007E-3</v>
      </c>
      <c r="BK65" s="159">
        <v>8.0999999999999996E-3</v>
      </c>
    </row>
    <row r="66" spans="1:63" x14ac:dyDescent="0.35">
      <c r="A66" s="29">
        <v>43033</v>
      </c>
      <c r="B66" s="29" t="s">
        <v>151</v>
      </c>
      <c r="C66">
        <v>3</v>
      </c>
      <c r="D66">
        <v>32</v>
      </c>
      <c r="E66">
        <v>65</v>
      </c>
      <c r="F66" s="178">
        <f t="shared" si="5"/>
        <v>0.19714720879211209</v>
      </c>
      <c r="G66" s="177">
        <f t="shared" si="83"/>
        <v>0.89959246288692774</v>
      </c>
      <c r="H66" s="162">
        <f t="shared" si="84"/>
        <v>2.0853730583161196</v>
      </c>
      <c r="I66" s="164">
        <f t="shared" si="6"/>
        <v>34.281059035971822</v>
      </c>
      <c r="J66" s="164">
        <f t="shared" si="85"/>
        <v>5.4559999999999995</v>
      </c>
      <c r="K66" s="161">
        <f t="shared" si="86"/>
        <v>15.666890681003586</v>
      </c>
      <c r="L66" s="161">
        <f t="shared" si="87"/>
        <v>14.093816773504273</v>
      </c>
      <c r="M66" s="167">
        <v>477</v>
      </c>
      <c r="N66" s="161">
        <f t="shared" si="69"/>
        <v>71.488796924159999</v>
      </c>
      <c r="O66" s="165">
        <f t="shared" si="70"/>
        <v>56.583333333333336</v>
      </c>
      <c r="P66" s="165">
        <f t="shared" si="71"/>
        <v>6.8718427093628659E-2</v>
      </c>
      <c r="Q66" s="165">
        <f t="shared" si="72"/>
        <v>12.714999999999998</v>
      </c>
      <c r="R66" s="165">
        <f t="shared" si="73"/>
        <v>4.9999999999998934E-3</v>
      </c>
      <c r="S66" s="160">
        <f t="shared" si="74"/>
        <v>0.27688172043010756</v>
      </c>
      <c r="T66" s="160">
        <f t="shared" si="75"/>
        <v>1.108440170940171</v>
      </c>
      <c r="U66" s="159">
        <f t="shared" si="76"/>
        <v>6.8666666666666668E-3</v>
      </c>
      <c r="V66" s="159">
        <f t="shared" si="77"/>
        <v>2.6874192494328507E-4</v>
      </c>
      <c r="W66" s="159">
        <f t="shared" si="78"/>
        <v>3.4583333333333334E-2</v>
      </c>
      <c r="X66" s="159">
        <f t="shared" si="79"/>
        <v>6.6185765505549267E-4</v>
      </c>
      <c r="Y66" s="163">
        <f t="shared" si="80"/>
        <v>4.1480000000000006</v>
      </c>
      <c r="Z66" s="162">
        <f t="shared" si="81"/>
        <v>0.59195945807124339</v>
      </c>
      <c r="AA66" s="65">
        <f t="shared" si="82"/>
        <v>327.35999999999996</v>
      </c>
      <c r="AB66" s="168">
        <f t="shared" si="49"/>
        <v>0.21915169026587553</v>
      </c>
      <c r="AD66" s="163">
        <v>4.49</v>
      </c>
      <c r="AE66" s="163">
        <v>3.14</v>
      </c>
      <c r="AF66" s="163">
        <v>4.51</v>
      </c>
      <c r="AG66" s="163">
        <v>3.83</v>
      </c>
      <c r="AH66" s="163">
        <v>4.7699999999999996</v>
      </c>
      <c r="AI66" s="65">
        <v>5.44</v>
      </c>
      <c r="AJ66" s="65">
        <v>5.47</v>
      </c>
      <c r="AK66" s="65">
        <v>5.45</v>
      </c>
      <c r="AL66" s="65">
        <v>5.47</v>
      </c>
      <c r="AM66" s="65">
        <v>5.45</v>
      </c>
      <c r="AN66" s="158">
        <v>56.6</v>
      </c>
      <c r="AO66" s="158">
        <v>56.5</v>
      </c>
      <c r="AP66" s="158">
        <v>56.6</v>
      </c>
      <c r="AQ66" s="158">
        <v>56.5</v>
      </c>
      <c r="AR66" s="158">
        <v>56.7</v>
      </c>
      <c r="AS66" s="158">
        <v>56.6</v>
      </c>
      <c r="AT66" s="159">
        <v>7.4000000000000003E-3</v>
      </c>
      <c r="AU66" s="159">
        <v>7.0000000000000001E-3</v>
      </c>
      <c r="AV66" s="159">
        <v>6.7999999999999996E-3</v>
      </c>
      <c r="AW66" s="159">
        <v>6.7000000000000002E-3</v>
      </c>
      <c r="AX66" s="159">
        <v>6.6E-3</v>
      </c>
      <c r="AY66" s="159">
        <v>6.7000000000000002E-3</v>
      </c>
      <c r="AZ66" s="158">
        <v>12.71</v>
      </c>
      <c r="BA66" s="158">
        <v>12.72</v>
      </c>
      <c r="BB66" s="158">
        <v>12.71</v>
      </c>
      <c r="BC66" s="158">
        <v>12.72</v>
      </c>
      <c r="BD66" s="158">
        <v>12.72</v>
      </c>
      <c r="BE66" s="158">
        <v>12.71</v>
      </c>
      <c r="BF66" s="159">
        <v>3.4200000000000001E-2</v>
      </c>
      <c r="BG66" s="159">
        <v>3.4000000000000002E-2</v>
      </c>
      <c r="BH66" s="159">
        <v>3.4200000000000001E-2</v>
      </c>
      <c r="BI66" s="159">
        <v>3.4099999999999998E-2</v>
      </c>
      <c r="BJ66" s="159">
        <v>3.5299999999999998E-2</v>
      </c>
      <c r="BK66" s="159">
        <v>3.5700000000000003E-2</v>
      </c>
    </row>
    <row r="67" spans="1:63" x14ac:dyDescent="0.35">
      <c r="A67" s="29">
        <v>43033</v>
      </c>
      <c r="B67" s="29" t="s">
        <v>151</v>
      </c>
      <c r="C67">
        <v>4</v>
      </c>
      <c r="D67">
        <v>32</v>
      </c>
      <c r="E67">
        <v>65</v>
      </c>
      <c r="F67" s="178">
        <f t="shared" si="5"/>
        <v>0.37149499569819699</v>
      </c>
      <c r="G67" s="177">
        <f t="shared" si="83"/>
        <v>0.83477684160427368</v>
      </c>
      <c r="H67" s="162">
        <f t="shared" si="84"/>
        <v>3.0797963730097759</v>
      </c>
      <c r="I67" s="164">
        <f t="shared" si="6"/>
        <v>39.408138246630365</v>
      </c>
      <c r="J67" s="164">
        <f t="shared" si="85"/>
        <v>6.2720000000000002</v>
      </c>
      <c r="K67" s="161">
        <f t="shared" si="86"/>
        <v>54.012029569892462</v>
      </c>
      <c r="L67" s="161">
        <f t="shared" si="87"/>
        <v>45.087991452991467</v>
      </c>
      <c r="M67" s="167">
        <v>571</v>
      </c>
      <c r="N67" s="161">
        <f t="shared" si="69"/>
        <v>121.36904123904003</v>
      </c>
      <c r="O67" s="165">
        <f t="shared" si="70"/>
        <v>63.483333333333327</v>
      </c>
      <c r="P67" s="165">
        <f t="shared" si="71"/>
        <v>0.1343709624716444</v>
      </c>
      <c r="Q67" s="165">
        <f t="shared" si="72"/>
        <v>13.180000000000001</v>
      </c>
      <c r="R67" s="165">
        <f t="shared" si="73"/>
        <v>5.7735026918961348E-3</v>
      </c>
      <c r="S67" s="160">
        <f t="shared" si="74"/>
        <v>0.85080645161290314</v>
      </c>
      <c r="T67" s="160">
        <f t="shared" si="75"/>
        <v>3.4209401709401717</v>
      </c>
      <c r="U67" s="159">
        <f t="shared" si="76"/>
        <v>2.1099999999999997E-2</v>
      </c>
      <c r="V67" s="159">
        <f t="shared" si="77"/>
        <v>4.2031734043061623E-4</v>
      </c>
      <c r="W67" s="159">
        <f t="shared" si="78"/>
        <v>0.10673333333333335</v>
      </c>
      <c r="X67" s="159">
        <f t="shared" si="79"/>
        <v>1.36463263269725E-3</v>
      </c>
      <c r="Y67" s="163">
        <f t="shared" si="80"/>
        <v>6.1260000000000003</v>
      </c>
      <c r="Z67" s="162">
        <f t="shared" si="81"/>
        <v>0.10669582934679332</v>
      </c>
      <c r="AA67" s="65">
        <f t="shared" si="82"/>
        <v>376.32</v>
      </c>
      <c r="AB67" s="168">
        <f t="shared" si="49"/>
        <v>0.44502312137008748</v>
      </c>
      <c r="AD67" s="163">
        <v>6.24</v>
      </c>
      <c r="AE67" s="163">
        <v>6.16</v>
      </c>
      <c r="AF67" s="163">
        <v>6.11</v>
      </c>
      <c r="AG67" s="163">
        <v>6.19</v>
      </c>
      <c r="AH67" s="163">
        <v>5.93</v>
      </c>
      <c r="AI67" s="65">
        <v>6.28</v>
      </c>
      <c r="AJ67" s="65">
        <v>6.28</v>
      </c>
      <c r="AK67" s="65">
        <v>6.28</v>
      </c>
      <c r="AL67" s="65">
        <v>6.24</v>
      </c>
      <c r="AM67" s="65">
        <v>6.28</v>
      </c>
      <c r="AN67" s="158">
        <v>63.4</v>
      </c>
      <c r="AO67" s="158">
        <v>63.3</v>
      </c>
      <c r="AP67" s="158">
        <v>63.5</v>
      </c>
      <c r="AQ67" s="158">
        <v>63.7</v>
      </c>
      <c r="AR67" s="158">
        <v>63.6</v>
      </c>
      <c r="AS67" s="158">
        <v>63.4</v>
      </c>
      <c r="AT67" s="159">
        <v>2.1999999999999999E-2</v>
      </c>
      <c r="AU67" s="159">
        <v>2.1000000000000001E-2</v>
      </c>
      <c r="AV67" s="159">
        <v>2.1100000000000001E-2</v>
      </c>
      <c r="AW67" s="159">
        <v>2.0899999999999998E-2</v>
      </c>
      <c r="AX67" s="159">
        <v>2.07E-2</v>
      </c>
      <c r="AY67" s="159">
        <v>2.0899999999999998E-2</v>
      </c>
      <c r="AZ67" s="158">
        <v>13.19</v>
      </c>
      <c r="BA67" s="158">
        <v>13.18</v>
      </c>
      <c r="BB67" s="158">
        <v>13.17</v>
      </c>
      <c r="BC67" s="158">
        <v>13.18</v>
      </c>
      <c r="BD67" s="158">
        <v>13.18</v>
      </c>
      <c r="BE67" s="158">
        <v>13.18</v>
      </c>
      <c r="BF67" s="159">
        <v>0.10539999999999999</v>
      </c>
      <c r="BG67" s="159">
        <v>0.105</v>
      </c>
      <c r="BH67" s="159">
        <v>0.10639999999999999</v>
      </c>
      <c r="BI67" s="159">
        <v>0.1066</v>
      </c>
      <c r="BJ67" s="159">
        <v>0.1086</v>
      </c>
      <c r="BK67" s="159">
        <v>0.1084</v>
      </c>
    </row>
    <row r="68" spans="1:63" x14ac:dyDescent="0.35">
      <c r="A68" s="29">
        <v>43033</v>
      </c>
      <c r="B68" s="29" t="s">
        <v>151</v>
      </c>
      <c r="C68">
        <v>5</v>
      </c>
      <c r="D68">
        <v>32</v>
      </c>
      <c r="E68">
        <v>65</v>
      </c>
      <c r="F68" s="178">
        <f t="shared" si="5"/>
        <v>0.54804494835948936</v>
      </c>
      <c r="G68" s="177">
        <f t="shared" si="83"/>
        <v>0.79684419100625148</v>
      </c>
      <c r="H68" s="162">
        <f t="shared" si="84"/>
        <v>3.1290650711088546</v>
      </c>
      <c r="I68" s="164">
        <f t="shared" si="6"/>
        <v>43.441943213839657</v>
      </c>
      <c r="J68" s="164">
        <f t="shared" si="85"/>
        <v>6.9139999999999997</v>
      </c>
      <c r="K68" s="161">
        <f t="shared" si="86"/>
        <v>93.490311379928343</v>
      </c>
      <c r="L68" s="161">
        <f t="shared" si="87"/>
        <v>74.497211538461542</v>
      </c>
      <c r="M68" s="167">
        <v>636</v>
      </c>
      <c r="N68" s="161">
        <f t="shared" si="69"/>
        <v>135.93266713151999</v>
      </c>
      <c r="O68" s="165">
        <f t="shared" si="70"/>
        <v>69.38333333333334</v>
      </c>
      <c r="P68" s="165">
        <f t="shared" si="71"/>
        <v>6.8718427093629506E-2</v>
      </c>
      <c r="Q68" s="165">
        <f t="shared" si="72"/>
        <v>13.635</v>
      </c>
      <c r="R68" s="165">
        <f t="shared" si="73"/>
        <v>4.9999999999998934E-3</v>
      </c>
      <c r="S68" s="160">
        <f t="shared" si="74"/>
        <v>1.34744623655914</v>
      </c>
      <c r="T68" s="160">
        <f t="shared" si="75"/>
        <v>5.4636752136752138</v>
      </c>
      <c r="U68" s="159">
        <f t="shared" si="76"/>
        <v>3.3416666666666671E-2</v>
      </c>
      <c r="V68" s="159">
        <f t="shared" si="77"/>
        <v>6.8718427093627691E-5</v>
      </c>
      <c r="W68" s="159">
        <f t="shared" si="78"/>
        <v>0.17046666666666666</v>
      </c>
      <c r="X68" s="159">
        <f t="shared" si="79"/>
        <v>5.4974741674902196E-4</v>
      </c>
      <c r="Y68" s="163">
        <f t="shared" si="80"/>
        <v>6.2239999999999993</v>
      </c>
      <c r="Z68" s="162">
        <f t="shared" si="81"/>
        <v>2.773968997663816</v>
      </c>
      <c r="AA68" s="65">
        <f t="shared" si="82"/>
        <v>414.84</v>
      </c>
      <c r="AB68" s="168">
        <f t="shared" si="49"/>
        <v>0.68776927101322105</v>
      </c>
      <c r="AD68" s="163">
        <v>7.62</v>
      </c>
      <c r="AE68" s="163">
        <v>0.68</v>
      </c>
      <c r="AF68" s="163">
        <v>7.79</v>
      </c>
      <c r="AG68" s="163">
        <v>7.47</v>
      </c>
      <c r="AH68" s="163">
        <v>7.56</v>
      </c>
      <c r="AI68" s="65">
        <v>6.92</v>
      </c>
      <c r="AJ68" s="65">
        <v>6.89</v>
      </c>
      <c r="AK68" s="65">
        <v>6.89</v>
      </c>
      <c r="AL68" s="65">
        <v>6.95</v>
      </c>
      <c r="AM68" s="65">
        <v>6.92</v>
      </c>
      <c r="AN68" s="158">
        <v>69.3</v>
      </c>
      <c r="AO68" s="158">
        <v>69.400000000000006</v>
      </c>
      <c r="AP68" s="158">
        <v>69.5</v>
      </c>
      <c r="AQ68" s="158">
        <v>69.400000000000006</v>
      </c>
      <c r="AR68" s="158">
        <v>69.3</v>
      </c>
      <c r="AS68" s="158">
        <v>69.400000000000006</v>
      </c>
      <c r="AT68" s="159">
        <v>3.3300000000000003E-2</v>
      </c>
      <c r="AU68" s="159">
        <v>3.3399999999999999E-2</v>
      </c>
      <c r="AV68" s="159">
        <v>3.3500000000000002E-2</v>
      </c>
      <c r="AW68" s="159">
        <v>3.3399999999999999E-2</v>
      </c>
      <c r="AX68" s="159">
        <v>3.3500000000000002E-2</v>
      </c>
      <c r="AY68" s="159">
        <v>3.3399999999999999E-2</v>
      </c>
      <c r="AZ68" s="158">
        <v>13.63</v>
      </c>
      <c r="BA68" s="158">
        <v>13.64</v>
      </c>
      <c r="BB68" s="158">
        <v>13.63</v>
      </c>
      <c r="BC68" s="158">
        <v>13.64</v>
      </c>
      <c r="BD68" s="158">
        <v>13.64</v>
      </c>
      <c r="BE68" s="158">
        <v>13.63</v>
      </c>
      <c r="BF68" s="159">
        <v>0.17069999999999999</v>
      </c>
      <c r="BG68" s="159">
        <v>0.1709</v>
      </c>
      <c r="BH68" s="159">
        <v>0.17080000000000001</v>
      </c>
      <c r="BI68" s="159">
        <v>0.1709</v>
      </c>
      <c r="BJ68" s="159">
        <v>0.1694</v>
      </c>
      <c r="BK68" s="159">
        <v>0.1701</v>
      </c>
    </row>
    <row r="69" spans="1:63" x14ac:dyDescent="0.35">
      <c r="A69" s="29">
        <v>43033</v>
      </c>
      <c r="B69" s="29" t="s">
        <v>151</v>
      </c>
      <c r="C69">
        <v>2</v>
      </c>
      <c r="D69">
        <v>32</v>
      </c>
      <c r="E69">
        <v>80</v>
      </c>
      <c r="F69" s="178">
        <f t="shared" si="5"/>
        <v>0.1985883514370122</v>
      </c>
      <c r="G69" s="177">
        <f t="shared" si="83"/>
        <v>1.0110892619992575</v>
      </c>
      <c r="H69" s="162">
        <f t="shared" si="84"/>
        <v>1.2437832560930762</v>
      </c>
      <c r="I69" s="164">
        <f t="shared" si="6"/>
        <v>20.734511513692635</v>
      </c>
      <c r="J69" s="164">
        <f t="shared" si="85"/>
        <v>3.3</v>
      </c>
      <c r="K69" s="161">
        <f t="shared" si="86"/>
        <v>5.065272177419355</v>
      </c>
      <c r="L69" s="161">
        <f t="shared" si="87"/>
        <v>5.1214423076923081</v>
      </c>
      <c r="M69" s="167">
        <v>384</v>
      </c>
      <c r="N69" s="161">
        <f t="shared" si="69"/>
        <v>25.789238244000003</v>
      </c>
      <c r="O69" s="165">
        <f t="shared" si="70"/>
        <v>33.498333333333335</v>
      </c>
      <c r="P69" s="165">
        <f t="shared" si="71"/>
        <v>5.5201650538929996E-2</v>
      </c>
      <c r="Q69" s="165">
        <f t="shared" si="72"/>
        <v>12.681666666666667</v>
      </c>
      <c r="R69" s="165">
        <f t="shared" si="73"/>
        <v>3.7267799624995691E-3</v>
      </c>
      <c r="S69" s="160">
        <f t="shared" si="74"/>
        <v>0.15120967741935484</v>
      </c>
      <c r="T69" s="160">
        <f t="shared" si="75"/>
        <v>0.40384615384615385</v>
      </c>
      <c r="U69" s="159">
        <f t="shared" si="76"/>
        <v>3.7500000000000003E-3</v>
      </c>
      <c r="V69" s="159">
        <f t="shared" si="77"/>
        <v>4.9999999999999914E-5</v>
      </c>
      <c r="W69" s="159">
        <f t="shared" si="78"/>
        <v>1.26E-2</v>
      </c>
      <c r="X69" s="159">
        <f t="shared" si="79"/>
        <v>1.2909944487358069E-4</v>
      </c>
      <c r="Y69" s="163">
        <f t="shared" si="80"/>
        <v>2.4740000000000002</v>
      </c>
      <c r="Z69" s="162">
        <f t="shared" si="81"/>
        <v>0.20035967658189105</v>
      </c>
      <c r="AA69" s="65">
        <f t="shared" si="82"/>
        <v>198</v>
      </c>
      <c r="AB69" s="168">
        <f t="shared" si="49"/>
        <v>0.19641030609338825</v>
      </c>
      <c r="AD69" s="163">
        <v>2.1</v>
      </c>
      <c r="AE69" s="163">
        <v>2.46</v>
      </c>
      <c r="AF69" s="163">
        <v>2.52</v>
      </c>
      <c r="AG69" s="163">
        <v>2.65</v>
      </c>
      <c r="AH69" s="163">
        <v>2.64</v>
      </c>
      <c r="AI69" s="65">
        <v>3.28</v>
      </c>
      <c r="AJ69" s="65">
        <v>3.3</v>
      </c>
      <c r="AK69" s="65">
        <v>3.3</v>
      </c>
      <c r="AL69" s="65">
        <v>3.31</v>
      </c>
      <c r="AM69" s="65">
        <v>3.31</v>
      </c>
      <c r="AN69" s="158">
        <v>33.520000000000003</v>
      </c>
      <c r="AO69" s="158">
        <v>33.49</v>
      </c>
      <c r="AP69" s="158">
        <v>33.46</v>
      </c>
      <c r="AQ69" s="158">
        <v>33.450000000000003</v>
      </c>
      <c r="AR69" s="158">
        <v>33.46</v>
      </c>
      <c r="AS69" s="158">
        <v>33.61</v>
      </c>
      <c r="AT69" s="159">
        <v>3.7000000000000002E-3</v>
      </c>
      <c r="AU69" s="159">
        <v>3.7000000000000002E-3</v>
      </c>
      <c r="AV69" s="159">
        <v>3.7000000000000002E-3</v>
      </c>
      <c r="AW69" s="159">
        <v>3.8E-3</v>
      </c>
      <c r="AX69" s="159">
        <v>3.8E-3</v>
      </c>
      <c r="AY69" s="159">
        <v>3.8E-3</v>
      </c>
      <c r="AZ69" s="158">
        <v>12.69</v>
      </c>
      <c r="BA69" s="158">
        <v>12.68</v>
      </c>
      <c r="BB69" s="158">
        <v>12.68</v>
      </c>
      <c r="BC69" s="158">
        <v>12.68</v>
      </c>
      <c r="BD69" s="158">
        <v>12.68</v>
      </c>
      <c r="BE69" s="158">
        <v>12.68</v>
      </c>
      <c r="BF69" s="159">
        <v>1.2800000000000001E-2</v>
      </c>
      <c r="BG69" s="159">
        <v>1.2699999999999999E-2</v>
      </c>
      <c r="BH69" s="159">
        <v>1.2500000000000001E-2</v>
      </c>
      <c r="BI69" s="159">
        <v>1.26E-2</v>
      </c>
      <c r="BJ69" s="159">
        <v>1.24E-2</v>
      </c>
      <c r="BK69" s="159">
        <v>1.26E-2</v>
      </c>
    </row>
    <row r="70" spans="1:63" x14ac:dyDescent="0.35">
      <c r="A70" s="29">
        <v>43033</v>
      </c>
      <c r="B70" s="29" t="s">
        <v>151</v>
      </c>
      <c r="C70">
        <v>3</v>
      </c>
      <c r="D70">
        <v>32</v>
      </c>
      <c r="E70">
        <v>80</v>
      </c>
      <c r="F70" s="178">
        <f t="shared" si="5"/>
        <v>0.37192132416235635</v>
      </c>
      <c r="G70" s="177">
        <f t="shared" si="83"/>
        <v>0.85234319464205544</v>
      </c>
      <c r="H70" s="162">
        <f t="shared" si="84"/>
        <v>2.3729413778331927</v>
      </c>
      <c r="I70" s="164">
        <f t="shared" si="6"/>
        <v>30.762475263951249</v>
      </c>
      <c r="J70" s="164">
        <f t="shared" si="85"/>
        <v>4.895999999999999</v>
      </c>
      <c r="K70" s="161">
        <f t="shared" si="86"/>
        <v>31.852598566308234</v>
      </c>
      <c r="L70" s="161">
        <f t="shared" si="87"/>
        <v>27.149345619658117</v>
      </c>
      <c r="M70" s="167">
        <v>488</v>
      </c>
      <c r="N70" s="161">
        <f t="shared" si="69"/>
        <v>72.997550438399983</v>
      </c>
      <c r="O70" s="165">
        <f t="shared" si="70"/>
        <v>49.166666666666664</v>
      </c>
      <c r="P70" s="165">
        <f t="shared" si="71"/>
        <v>4.7140452079103834E-2</v>
      </c>
      <c r="Q70" s="165">
        <f t="shared" si="72"/>
        <v>13.014999999999999</v>
      </c>
      <c r="R70" s="165">
        <f t="shared" si="73"/>
        <v>4.9999999999998934E-3</v>
      </c>
      <c r="S70" s="160">
        <f t="shared" si="74"/>
        <v>0.64784946236559127</v>
      </c>
      <c r="T70" s="160">
        <f t="shared" si="75"/>
        <v>2.0860042735042734</v>
      </c>
      <c r="U70" s="159">
        <f t="shared" si="76"/>
        <v>1.6066666666666663E-2</v>
      </c>
      <c r="V70" s="159">
        <f t="shared" si="77"/>
        <v>2.211083193570262E-4</v>
      </c>
      <c r="W70" s="159">
        <f t="shared" si="78"/>
        <v>6.5083333333333326E-2</v>
      </c>
      <c r="X70" s="159">
        <f t="shared" si="79"/>
        <v>4.4876373392787569E-4</v>
      </c>
      <c r="Y70" s="163">
        <f t="shared" si="80"/>
        <v>4.72</v>
      </c>
      <c r="Z70" s="162">
        <f t="shared" si="81"/>
        <v>1.0343693730964807</v>
      </c>
      <c r="AA70" s="65">
        <f t="shared" si="82"/>
        <v>293.75999999999993</v>
      </c>
      <c r="AB70" s="168">
        <f t="shared" ref="AB70:AB79" si="88">K70/N70</f>
        <v>0.43635160871853501</v>
      </c>
      <c r="AD70" s="163">
        <v>6.3</v>
      </c>
      <c r="AE70" s="163">
        <v>5.49</v>
      </c>
      <c r="AF70" s="163">
        <v>4.45</v>
      </c>
      <c r="AG70" s="163">
        <v>3.79</v>
      </c>
      <c r="AH70" s="163">
        <v>3.57</v>
      </c>
      <c r="AI70" s="65">
        <v>4.9000000000000004</v>
      </c>
      <c r="AJ70" s="65">
        <v>4.9000000000000004</v>
      </c>
      <c r="AK70" s="65">
        <v>4.88</v>
      </c>
      <c r="AL70" s="65">
        <v>4.9000000000000004</v>
      </c>
      <c r="AM70" s="65">
        <v>4.9000000000000004</v>
      </c>
      <c r="AN70" s="158">
        <v>49.1</v>
      </c>
      <c r="AO70" s="158">
        <v>49.2</v>
      </c>
      <c r="AP70" s="158">
        <v>49.1</v>
      </c>
      <c r="AQ70" s="158">
        <v>49.2</v>
      </c>
      <c r="AR70" s="158">
        <v>49.2</v>
      </c>
      <c r="AS70" s="158">
        <v>49.2</v>
      </c>
      <c r="AT70" s="159">
        <v>1.6400000000000001E-2</v>
      </c>
      <c r="AU70" s="159">
        <v>1.6299999999999999E-2</v>
      </c>
      <c r="AV70" s="159">
        <v>1.61E-2</v>
      </c>
      <c r="AW70" s="159">
        <v>1.5900000000000001E-2</v>
      </c>
      <c r="AX70" s="159">
        <v>1.5800000000000002E-2</v>
      </c>
      <c r="AY70" s="159">
        <v>1.5900000000000001E-2</v>
      </c>
      <c r="AZ70" s="158">
        <v>13.01</v>
      </c>
      <c r="BA70" s="158">
        <v>13.01</v>
      </c>
      <c r="BB70" s="158">
        <v>13.01</v>
      </c>
      <c r="BC70" s="158">
        <v>13.02</v>
      </c>
      <c r="BD70" s="158">
        <v>13.02</v>
      </c>
      <c r="BE70" s="158">
        <v>13.02</v>
      </c>
      <c r="BF70" s="159">
        <v>6.4500000000000002E-2</v>
      </c>
      <c r="BG70" s="159">
        <v>6.4699999999999994E-2</v>
      </c>
      <c r="BH70" s="159">
        <v>6.5100000000000005E-2</v>
      </c>
      <c r="BI70" s="159">
        <v>6.59E-2</v>
      </c>
      <c r="BJ70" s="159">
        <v>6.5000000000000002E-2</v>
      </c>
      <c r="BK70" s="159">
        <v>6.5299999999999997E-2</v>
      </c>
    </row>
    <row r="71" spans="1:63" x14ac:dyDescent="0.35">
      <c r="A71" s="29">
        <v>43033</v>
      </c>
      <c r="B71" s="29" t="s">
        <v>151</v>
      </c>
      <c r="C71">
        <v>4</v>
      </c>
      <c r="D71">
        <v>32</v>
      </c>
      <c r="E71">
        <v>80</v>
      </c>
      <c r="F71" s="178">
        <f t="shared" ref="F71:F79" si="89">L71/(H71*I71)</f>
        <v>0.48182000236937045</v>
      </c>
      <c r="G71" s="177">
        <f t="shared" si="83"/>
        <v>0.79778450643032317</v>
      </c>
      <c r="H71" s="162">
        <f t="shared" si="84"/>
        <v>3.6659933320253475</v>
      </c>
      <c r="I71" s="164">
        <f t="shared" ref="I71:I79" si="90">J71*2*PI()</f>
        <v>34.733448378088752</v>
      </c>
      <c r="J71" s="164">
        <f t="shared" si="85"/>
        <v>5.5279999999999996</v>
      </c>
      <c r="K71" s="161">
        <f t="shared" si="86"/>
        <v>76.902206541218646</v>
      </c>
      <c r="L71" s="161">
        <f t="shared" si="87"/>
        <v>61.351388888888891</v>
      </c>
      <c r="M71" s="167">
        <v>591</v>
      </c>
      <c r="N71" s="161">
        <f t="shared" si="69"/>
        <v>127.33259015231999</v>
      </c>
      <c r="O71" s="165">
        <f t="shared" si="70"/>
        <v>54.516666666666673</v>
      </c>
      <c r="P71" s="165">
        <f t="shared" si="71"/>
        <v>0.106718737290549</v>
      </c>
      <c r="Q71" s="165">
        <f t="shared" si="72"/>
        <v>13.549999999999999</v>
      </c>
      <c r="R71" s="165">
        <f t="shared" si="73"/>
        <v>3.6055512754640438E-2</v>
      </c>
      <c r="S71" s="160">
        <f t="shared" si="74"/>
        <v>1.4106182795698925</v>
      </c>
      <c r="T71" s="160">
        <f t="shared" si="75"/>
        <v>4.5277777777777786</v>
      </c>
      <c r="U71" s="159">
        <f t="shared" si="76"/>
        <v>3.4983333333333332E-2</v>
      </c>
      <c r="V71" s="159">
        <f t="shared" si="77"/>
        <v>2.6087459737497427E-4</v>
      </c>
      <c r="W71" s="159">
        <f t="shared" si="78"/>
        <v>0.14126666666666668</v>
      </c>
      <c r="X71" s="159">
        <f t="shared" si="79"/>
        <v>7.2264944628929308E-4</v>
      </c>
      <c r="Y71" s="163">
        <f t="shared" si="80"/>
        <v>7.2919999999999989</v>
      </c>
      <c r="Z71" s="162">
        <f t="shared" si="81"/>
        <v>0.68566464106004477</v>
      </c>
      <c r="AA71" s="65">
        <f t="shared" si="82"/>
        <v>331.67999999999995</v>
      </c>
      <c r="AB71" s="168">
        <f t="shared" si="88"/>
        <v>0.60394755536838884</v>
      </c>
      <c r="AD71" s="163">
        <v>6.14</v>
      </c>
      <c r="AE71" s="163">
        <v>8.0299999999999994</v>
      </c>
      <c r="AF71" s="163">
        <v>7.6</v>
      </c>
      <c r="AG71" s="163">
        <v>6.91</v>
      </c>
      <c r="AH71" s="163">
        <v>7.78</v>
      </c>
      <c r="AI71" s="65">
        <v>5.54</v>
      </c>
      <c r="AJ71" s="65">
        <v>5.52</v>
      </c>
      <c r="AK71" s="65">
        <v>5.52</v>
      </c>
      <c r="AL71" s="65">
        <v>5.54</v>
      </c>
      <c r="AM71" s="65">
        <v>5.52</v>
      </c>
      <c r="AN71" s="158">
        <v>54.4</v>
      </c>
      <c r="AO71" s="158">
        <v>54.5</v>
      </c>
      <c r="AP71" s="158">
        <v>54.4</v>
      </c>
      <c r="AQ71" s="158">
        <v>54.5</v>
      </c>
      <c r="AR71" s="158">
        <v>54.7</v>
      </c>
      <c r="AS71" s="158">
        <v>54.6</v>
      </c>
      <c r="AT71" s="159">
        <v>3.5499999999999997E-2</v>
      </c>
      <c r="AU71" s="159">
        <v>3.5099999999999999E-2</v>
      </c>
      <c r="AV71" s="159">
        <v>3.49E-2</v>
      </c>
      <c r="AW71" s="159">
        <v>3.49E-2</v>
      </c>
      <c r="AX71" s="159">
        <v>3.4700000000000002E-2</v>
      </c>
      <c r="AY71" s="159">
        <v>3.4799999999999998E-2</v>
      </c>
      <c r="AZ71" s="158">
        <v>13.54</v>
      </c>
      <c r="BA71" s="158">
        <v>13.54</v>
      </c>
      <c r="BB71" s="158">
        <v>13.63</v>
      </c>
      <c r="BC71" s="158">
        <v>13.53</v>
      </c>
      <c r="BD71" s="158">
        <v>13.53</v>
      </c>
      <c r="BE71" s="158">
        <v>13.53</v>
      </c>
      <c r="BF71" s="159">
        <v>0.14030000000000001</v>
      </c>
      <c r="BG71" s="159">
        <v>0.14019999999999999</v>
      </c>
      <c r="BH71" s="159">
        <v>0.14169999999999999</v>
      </c>
      <c r="BI71" s="159">
        <v>0.1419</v>
      </c>
      <c r="BJ71" s="159">
        <v>0.14169999999999999</v>
      </c>
      <c r="BK71" s="159">
        <v>0.14180000000000001</v>
      </c>
    </row>
    <row r="72" spans="1:63" x14ac:dyDescent="0.35">
      <c r="A72" s="29">
        <v>43033</v>
      </c>
      <c r="B72" s="29" t="s">
        <v>151</v>
      </c>
      <c r="C72">
        <v>5</v>
      </c>
      <c r="D72">
        <v>32</v>
      </c>
      <c r="E72">
        <v>80</v>
      </c>
      <c r="F72" s="178">
        <f t="shared" si="89"/>
        <v>0.51805796246167979</v>
      </c>
      <c r="G72" s="177">
        <f t="shared" si="83"/>
        <v>0.77297971382597652</v>
      </c>
      <c r="H72" s="162">
        <f t="shared" si="84"/>
        <v>4.5860108577530481</v>
      </c>
      <c r="I72" s="164">
        <f t="shared" si="90"/>
        <v>37.498049913247769</v>
      </c>
      <c r="J72" s="164">
        <f t="shared" si="85"/>
        <v>5.968</v>
      </c>
      <c r="K72" s="161">
        <f t="shared" si="86"/>
        <v>115.25347222222223</v>
      </c>
      <c r="L72" s="161">
        <f t="shared" si="87"/>
        <v>89.088595975783477</v>
      </c>
      <c r="M72" s="167">
        <v>688</v>
      </c>
      <c r="N72" s="161">
        <f t="shared" si="69"/>
        <v>171.96646404672001</v>
      </c>
      <c r="O72" s="165">
        <f t="shared" si="70"/>
        <v>58.233333333333327</v>
      </c>
      <c r="P72" s="165">
        <f t="shared" si="71"/>
        <v>9.428090415820474E-2</v>
      </c>
      <c r="Q72" s="165">
        <f t="shared" si="72"/>
        <v>14.001666666666665</v>
      </c>
      <c r="R72" s="165">
        <f t="shared" si="73"/>
        <v>3.7267799624995691E-3</v>
      </c>
      <c r="S72" s="160">
        <f t="shared" si="74"/>
        <v>1.979166666666667</v>
      </c>
      <c r="T72" s="160">
        <f t="shared" si="75"/>
        <v>6.3627136752136755</v>
      </c>
      <c r="U72" s="159">
        <f t="shared" si="76"/>
        <v>4.908333333333334E-2</v>
      </c>
      <c r="V72" s="159">
        <f t="shared" si="77"/>
        <v>2.9107081994288279E-4</v>
      </c>
      <c r="W72" s="159">
        <f t="shared" si="78"/>
        <v>0.19851666666666667</v>
      </c>
      <c r="X72" s="159">
        <f t="shared" si="79"/>
        <v>6.066758241067119E-4</v>
      </c>
      <c r="Y72" s="163">
        <f t="shared" si="80"/>
        <v>9.1219999999999999</v>
      </c>
      <c r="Z72" s="162">
        <f t="shared" si="81"/>
        <v>0.20989521195110675</v>
      </c>
      <c r="AA72" s="65">
        <f t="shared" si="82"/>
        <v>358.08</v>
      </c>
      <c r="AB72" s="168">
        <f t="shared" si="88"/>
        <v>0.67020900186044452</v>
      </c>
      <c r="AD72" s="163">
        <v>8.8699999999999992</v>
      </c>
      <c r="AE72" s="163">
        <v>9.1999999999999993</v>
      </c>
      <c r="AF72" s="163">
        <v>9.41</v>
      </c>
      <c r="AG72" s="163">
        <v>9.24</v>
      </c>
      <c r="AH72" s="163">
        <v>8.89</v>
      </c>
      <c r="AI72" s="65">
        <v>5.95</v>
      </c>
      <c r="AJ72" s="65">
        <v>5.98</v>
      </c>
      <c r="AK72" s="65">
        <v>5.98</v>
      </c>
      <c r="AL72" s="65">
        <v>5.98</v>
      </c>
      <c r="AM72" s="65">
        <v>5.95</v>
      </c>
      <c r="AN72" s="158">
        <v>58.4</v>
      </c>
      <c r="AO72" s="158">
        <v>58.3</v>
      </c>
      <c r="AP72" s="158">
        <v>58.2</v>
      </c>
      <c r="AQ72" s="158">
        <v>58.1</v>
      </c>
      <c r="AR72" s="158">
        <v>58.2</v>
      </c>
      <c r="AS72" s="158">
        <v>58.2</v>
      </c>
      <c r="AT72" s="159">
        <v>4.87E-2</v>
      </c>
      <c r="AU72" s="159">
        <v>4.8800000000000003E-2</v>
      </c>
      <c r="AV72" s="159">
        <v>4.9000000000000002E-2</v>
      </c>
      <c r="AW72" s="159">
        <v>4.9099999999999998E-2</v>
      </c>
      <c r="AX72" s="159">
        <v>4.9399999999999999E-2</v>
      </c>
      <c r="AY72" s="159">
        <v>4.9500000000000002E-2</v>
      </c>
      <c r="AZ72" s="158">
        <v>14.01</v>
      </c>
      <c r="BA72" s="158">
        <v>14</v>
      </c>
      <c r="BB72" s="158">
        <v>14</v>
      </c>
      <c r="BC72" s="158">
        <v>14</v>
      </c>
      <c r="BD72" s="158">
        <v>14</v>
      </c>
      <c r="BE72" s="158">
        <v>14</v>
      </c>
      <c r="BF72" s="159">
        <v>0.19769999999999999</v>
      </c>
      <c r="BG72" s="159">
        <v>0.1981</v>
      </c>
      <c r="BH72" s="159">
        <v>0.19889999999999999</v>
      </c>
      <c r="BI72" s="159">
        <v>0.1996</v>
      </c>
      <c r="BJ72" s="159">
        <v>0.1983</v>
      </c>
      <c r="BK72" s="159">
        <v>0.19850000000000001</v>
      </c>
    </row>
    <row r="73" spans="1:63" x14ac:dyDescent="0.35">
      <c r="A73" s="29">
        <v>43033</v>
      </c>
      <c r="B73" s="29" t="s">
        <v>151</v>
      </c>
      <c r="C73">
        <v>2</v>
      </c>
      <c r="D73">
        <v>32</v>
      </c>
      <c r="E73">
        <v>95</v>
      </c>
      <c r="F73" s="178">
        <f t="shared" si="89"/>
        <v>0.27240455311325307</v>
      </c>
      <c r="G73" s="177">
        <f t="shared" si="83"/>
        <v>0.94896194231300612</v>
      </c>
      <c r="H73" s="162">
        <f t="shared" si="84"/>
        <v>1.2669093796906032</v>
      </c>
      <c r="I73" s="164">
        <f t="shared" si="90"/>
        <v>21.400529156253672</v>
      </c>
      <c r="J73" s="164">
        <f t="shared" si="85"/>
        <v>3.4060000000000001</v>
      </c>
      <c r="K73" s="161">
        <f t="shared" si="86"/>
        <v>7.7827956989247298</v>
      </c>
      <c r="L73" s="161">
        <f t="shared" si="87"/>
        <v>7.3855769230769219</v>
      </c>
      <c r="M73" s="167">
        <v>378</v>
      </c>
      <c r="N73" s="161">
        <f t="shared" si="69"/>
        <v>27.112531118400007</v>
      </c>
      <c r="O73" s="165">
        <f t="shared" si="70"/>
        <v>35.093333333333334</v>
      </c>
      <c r="P73" s="165">
        <f t="shared" si="71"/>
        <v>0.33259919155377116</v>
      </c>
      <c r="Q73" s="165">
        <f t="shared" si="72"/>
        <v>12.801666666666664</v>
      </c>
      <c r="R73" s="165">
        <f t="shared" si="73"/>
        <v>3.7267799624995709E-3</v>
      </c>
      <c r="S73" s="160">
        <f t="shared" si="74"/>
        <v>0.22177419354838707</v>
      </c>
      <c r="T73" s="160">
        <f t="shared" si="75"/>
        <v>0.57692307692307698</v>
      </c>
      <c r="U73" s="159">
        <f t="shared" si="76"/>
        <v>5.4999999999999988E-3</v>
      </c>
      <c r="V73" s="159">
        <f t="shared" si="77"/>
        <v>5.7735026918962477E-5</v>
      </c>
      <c r="W73" s="159">
        <f t="shared" si="78"/>
        <v>1.8000000000000002E-2</v>
      </c>
      <c r="X73" s="159">
        <f t="shared" si="79"/>
        <v>8.1649658092773517E-5</v>
      </c>
      <c r="Y73" s="163">
        <f t="shared" si="80"/>
        <v>2.5200000000000005</v>
      </c>
      <c r="Z73" s="162">
        <f t="shared" si="81"/>
        <v>0.29973321470934466</v>
      </c>
      <c r="AA73" s="65">
        <f t="shared" si="82"/>
        <v>204.36</v>
      </c>
      <c r="AB73" s="168">
        <f t="shared" si="88"/>
        <v>0.28705529797042484</v>
      </c>
      <c r="AD73" s="163">
        <v>2.35</v>
      </c>
      <c r="AE73" s="163">
        <v>2.15</v>
      </c>
      <c r="AF73" s="163">
        <v>2.56</v>
      </c>
      <c r="AG73" s="163">
        <v>2.4900000000000002</v>
      </c>
      <c r="AH73" s="163">
        <v>3.05</v>
      </c>
      <c r="AI73" s="65">
        <v>3.4</v>
      </c>
      <c r="AJ73" s="65">
        <v>3.41</v>
      </c>
      <c r="AK73" s="65">
        <v>3.41</v>
      </c>
      <c r="AL73" s="65">
        <v>3.4</v>
      </c>
      <c r="AM73" s="65">
        <v>3.41</v>
      </c>
      <c r="AN73" s="158">
        <v>34.880000000000003</v>
      </c>
      <c r="AO73" s="158">
        <v>34.950000000000003</v>
      </c>
      <c r="AP73" s="158">
        <v>35.15</v>
      </c>
      <c r="AQ73" s="158">
        <v>35.51</v>
      </c>
      <c r="AR73" s="158">
        <v>35.49</v>
      </c>
      <c r="AS73" s="158">
        <v>34.58</v>
      </c>
      <c r="AT73" s="159">
        <v>5.4999999999999997E-3</v>
      </c>
      <c r="AU73" s="159">
        <v>5.4999999999999997E-3</v>
      </c>
      <c r="AV73" s="159">
        <v>5.4000000000000003E-3</v>
      </c>
      <c r="AW73" s="159">
        <v>5.4999999999999997E-3</v>
      </c>
      <c r="AX73" s="159">
        <v>5.4999999999999997E-3</v>
      </c>
      <c r="AY73" s="159">
        <v>5.5999999999999999E-3</v>
      </c>
      <c r="AZ73" s="158">
        <v>12.81</v>
      </c>
      <c r="BA73" s="158">
        <v>12.8</v>
      </c>
      <c r="BB73" s="158">
        <v>12.8</v>
      </c>
      <c r="BC73" s="158">
        <v>12.8</v>
      </c>
      <c r="BD73" s="158">
        <v>12.8</v>
      </c>
      <c r="BE73" s="158">
        <v>12.8</v>
      </c>
      <c r="BF73" s="159">
        <v>1.7899999999999999E-2</v>
      </c>
      <c r="BG73" s="159">
        <v>1.7999999999999999E-2</v>
      </c>
      <c r="BH73" s="159">
        <v>1.8100000000000002E-2</v>
      </c>
      <c r="BI73" s="159">
        <v>1.8100000000000002E-2</v>
      </c>
      <c r="BJ73" s="159">
        <v>1.7899999999999999E-2</v>
      </c>
      <c r="BK73" s="159">
        <v>1.7999999999999999E-2</v>
      </c>
    </row>
    <row r="74" spans="1:63" x14ac:dyDescent="0.35">
      <c r="A74" s="29">
        <v>43033</v>
      </c>
      <c r="B74" s="29" t="s">
        <v>151</v>
      </c>
      <c r="C74">
        <v>3</v>
      </c>
      <c r="D74">
        <v>32</v>
      </c>
      <c r="E74">
        <v>95</v>
      </c>
      <c r="F74" s="178">
        <f t="shared" si="89"/>
        <v>0.47723084708686508</v>
      </c>
      <c r="G74" s="177">
        <f t="shared" si="83"/>
        <v>0.85503547880690733</v>
      </c>
      <c r="H74" s="162">
        <f t="shared" si="84"/>
        <v>2.6424109919261154</v>
      </c>
      <c r="I74" s="164">
        <f t="shared" si="90"/>
        <v>27.909909134491723</v>
      </c>
      <c r="J74" s="164">
        <f t="shared" si="85"/>
        <v>4.4420000000000002</v>
      </c>
      <c r="K74" s="161">
        <f t="shared" si="86"/>
        <v>41.162634408602152</v>
      </c>
      <c r="L74" s="161">
        <f t="shared" si="87"/>
        <v>35.195512820512818</v>
      </c>
      <c r="M74" s="167">
        <v>504</v>
      </c>
      <c r="N74" s="161">
        <f t="shared" si="69"/>
        <v>73.749450680640024</v>
      </c>
      <c r="O74" s="165">
        <f t="shared" si="70"/>
        <v>43.75</v>
      </c>
      <c r="P74" s="165">
        <f t="shared" si="71"/>
        <v>4.9999999999997158E-2</v>
      </c>
      <c r="Q74" s="165">
        <f t="shared" si="72"/>
        <v>13.166666666666666</v>
      </c>
      <c r="R74" s="165">
        <f t="shared" si="73"/>
        <v>4.714045207910216E-3</v>
      </c>
      <c r="S74" s="160">
        <f t="shared" si="74"/>
        <v>0.94086021505376349</v>
      </c>
      <c r="T74" s="160">
        <f t="shared" si="75"/>
        <v>2.6730769230769229</v>
      </c>
      <c r="U74" s="159">
        <f t="shared" si="76"/>
        <v>2.3333333333333334E-2</v>
      </c>
      <c r="V74" s="159">
        <f t="shared" si="77"/>
        <v>1.2472191289246505E-4</v>
      </c>
      <c r="W74" s="159">
        <f t="shared" si="78"/>
        <v>8.3399999999999988E-2</v>
      </c>
      <c r="X74" s="159">
        <f t="shared" si="79"/>
        <v>9.6090235369330579E-4</v>
      </c>
      <c r="Y74" s="163">
        <f t="shared" si="80"/>
        <v>5.2560000000000002</v>
      </c>
      <c r="Z74" s="162">
        <f t="shared" si="81"/>
        <v>0.82908624400600972</v>
      </c>
      <c r="AA74" s="65">
        <f t="shared" si="82"/>
        <v>266.52</v>
      </c>
      <c r="AB74" s="168">
        <f t="shared" si="88"/>
        <v>0.55814157297049205</v>
      </c>
      <c r="AD74" s="163">
        <v>6.1</v>
      </c>
      <c r="AE74" s="163">
        <v>5.58</v>
      </c>
      <c r="AF74" s="163">
        <v>4.3899999999999997</v>
      </c>
      <c r="AG74" s="163">
        <v>6.06</v>
      </c>
      <c r="AH74" s="163">
        <v>4.1500000000000004</v>
      </c>
      <c r="AI74" s="65">
        <v>4.49</v>
      </c>
      <c r="AJ74" s="65">
        <v>4.41</v>
      </c>
      <c r="AK74" s="65">
        <v>4.43</v>
      </c>
      <c r="AL74" s="65">
        <v>4.45</v>
      </c>
      <c r="AM74" s="65">
        <v>4.43</v>
      </c>
      <c r="AN74" s="158">
        <v>43.7</v>
      </c>
      <c r="AO74" s="158">
        <v>43.8</v>
      </c>
      <c r="AP74" s="158">
        <v>43.7</v>
      </c>
      <c r="AQ74" s="158">
        <v>43.8</v>
      </c>
      <c r="AR74" s="158">
        <v>43.7</v>
      </c>
      <c r="AS74" s="158">
        <v>43.8</v>
      </c>
      <c r="AT74" s="159">
        <v>2.3099999999999999E-2</v>
      </c>
      <c r="AU74" s="159">
        <v>2.3300000000000001E-2</v>
      </c>
      <c r="AV74" s="159">
        <v>2.3400000000000001E-2</v>
      </c>
      <c r="AW74" s="159">
        <v>2.3300000000000001E-2</v>
      </c>
      <c r="AX74" s="159">
        <v>2.3400000000000001E-2</v>
      </c>
      <c r="AY74" s="159">
        <v>2.35E-2</v>
      </c>
      <c r="AZ74" s="158">
        <v>13.16</v>
      </c>
      <c r="BA74" s="158">
        <v>13.17</v>
      </c>
      <c r="BB74" s="158">
        <v>13.16</v>
      </c>
      <c r="BC74" s="158">
        <v>13.17</v>
      </c>
      <c r="BD74" s="158">
        <v>13.17</v>
      </c>
      <c r="BE74" s="158">
        <v>13.17</v>
      </c>
      <c r="BF74" s="159">
        <v>8.2199999999999995E-2</v>
      </c>
      <c r="BG74" s="159">
        <v>8.2400000000000001E-2</v>
      </c>
      <c r="BH74" s="159">
        <v>8.3000000000000004E-2</v>
      </c>
      <c r="BI74" s="159">
        <v>8.3599999999999994E-2</v>
      </c>
      <c r="BJ74" s="159">
        <v>8.4500000000000006E-2</v>
      </c>
      <c r="BK74" s="159">
        <v>8.4699999999999998E-2</v>
      </c>
    </row>
    <row r="75" spans="1:63" x14ac:dyDescent="0.35">
      <c r="A75" s="29">
        <v>43033</v>
      </c>
      <c r="B75" s="29" t="s">
        <v>151</v>
      </c>
      <c r="C75">
        <v>4</v>
      </c>
      <c r="D75">
        <v>32</v>
      </c>
      <c r="E75">
        <v>95</v>
      </c>
      <c r="F75" s="178">
        <f t="shared" si="89"/>
        <v>0.53857925620549763</v>
      </c>
      <c r="G75" s="177">
        <f t="shared" si="83"/>
        <v>0.77820144501617206</v>
      </c>
      <c r="H75" s="162">
        <f t="shared" si="84"/>
        <v>3.9052984370780179</v>
      </c>
      <c r="I75" s="164">
        <f t="shared" si="90"/>
        <v>30.624245187193303</v>
      </c>
      <c r="J75" s="164">
        <f t="shared" si="85"/>
        <v>4.8739999999999997</v>
      </c>
      <c r="K75" s="161">
        <f t="shared" si="86"/>
        <v>82.770810931899632</v>
      </c>
      <c r="L75" s="161">
        <f t="shared" si="87"/>
        <v>64.41236467236466</v>
      </c>
      <c r="M75" s="167">
        <v>620</v>
      </c>
      <c r="N75" s="161">
        <f t="shared" si="69"/>
        <v>119.59681686624002</v>
      </c>
      <c r="O75" s="165">
        <f t="shared" si="70"/>
        <v>47.116666666666667</v>
      </c>
      <c r="P75" s="165">
        <f t="shared" si="71"/>
        <v>6.8718427093628659E-2</v>
      </c>
      <c r="Q75" s="165">
        <f t="shared" si="72"/>
        <v>13.603333333333332</v>
      </c>
      <c r="R75" s="165">
        <f t="shared" si="73"/>
        <v>4.7140452079102169E-3</v>
      </c>
      <c r="S75" s="160">
        <f t="shared" si="74"/>
        <v>1.7567204301075268</v>
      </c>
      <c r="T75" s="160">
        <f t="shared" si="75"/>
        <v>4.7350427350427351</v>
      </c>
      <c r="U75" s="159">
        <f t="shared" si="76"/>
        <v>4.3566666666666663E-2</v>
      </c>
      <c r="V75" s="159">
        <f t="shared" si="77"/>
        <v>1.1055415967851475E-4</v>
      </c>
      <c r="W75" s="159">
        <f t="shared" si="78"/>
        <v>0.14773333333333333</v>
      </c>
      <c r="X75" s="159">
        <f t="shared" si="79"/>
        <v>7.5865377844939921E-4</v>
      </c>
      <c r="Y75" s="163">
        <f t="shared" si="80"/>
        <v>7.7680000000000007</v>
      </c>
      <c r="Z75" s="162">
        <f t="shared" si="81"/>
        <v>0.53424339022584078</v>
      </c>
      <c r="AA75" s="65">
        <f t="shared" si="82"/>
        <v>292.44</v>
      </c>
      <c r="AB75" s="168">
        <f t="shared" si="88"/>
        <v>0.69208205620114882</v>
      </c>
      <c r="AD75" s="163">
        <v>8.58</v>
      </c>
      <c r="AE75" s="163">
        <v>8.16</v>
      </c>
      <c r="AF75" s="163">
        <v>7.66</v>
      </c>
      <c r="AG75" s="163">
        <v>7.19</v>
      </c>
      <c r="AH75" s="163">
        <v>7.25</v>
      </c>
      <c r="AI75" s="65">
        <v>4.88</v>
      </c>
      <c r="AJ75" s="65">
        <v>4.88</v>
      </c>
      <c r="AK75" s="65">
        <v>4.88</v>
      </c>
      <c r="AL75" s="65">
        <v>4.88</v>
      </c>
      <c r="AM75" s="65">
        <v>4.8499999999999996</v>
      </c>
      <c r="AN75" s="158">
        <v>47.1</v>
      </c>
      <c r="AO75" s="158">
        <v>47.2</v>
      </c>
      <c r="AP75" s="158">
        <v>47.2</v>
      </c>
      <c r="AQ75" s="158">
        <v>47.1</v>
      </c>
      <c r="AR75" s="158">
        <v>47</v>
      </c>
      <c r="AS75" s="158">
        <v>47.1</v>
      </c>
      <c r="AT75" s="159">
        <v>4.3400000000000001E-2</v>
      </c>
      <c r="AU75" s="159">
        <v>4.3499999999999997E-2</v>
      </c>
      <c r="AV75" s="159">
        <v>4.3700000000000003E-2</v>
      </c>
      <c r="AW75" s="159">
        <v>4.36E-2</v>
      </c>
      <c r="AX75" s="159">
        <v>4.3700000000000003E-2</v>
      </c>
      <c r="AY75" s="159">
        <v>4.3499999999999997E-2</v>
      </c>
      <c r="AZ75" s="158">
        <v>13.61</v>
      </c>
      <c r="BA75" s="158">
        <v>13.61</v>
      </c>
      <c r="BB75" s="158">
        <v>13.6</v>
      </c>
      <c r="BC75" s="158">
        <v>13.6</v>
      </c>
      <c r="BD75" s="158">
        <v>13.6</v>
      </c>
      <c r="BE75" s="158">
        <v>13.6</v>
      </c>
      <c r="BF75" s="159">
        <v>0.14929999999999999</v>
      </c>
      <c r="BG75" s="159">
        <v>0.14799999999999999</v>
      </c>
      <c r="BH75" s="159">
        <v>0.14749999999999999</v>
      </c>
      <c r="BI75" s="159">
        <v>0.14729999999999999</v>
      </c>
      <c r="BJ75" s="159">
        <v>0.14710000000000001</v>
      </c>
      <c r="BK75" s="159">
        <v>0.1472</v>
      </c>
    </row>
    <row r="76" spans="1:63" x14ac:dyDescent="0.35">
      <c r="A76" s="29">
        <v>43033</v>
      </c>
      <c r="B76" s="29" t="s">
        <v>151</v>
      </c>
      <c r="C76">
        <v>5</v>
      </c>
      <c r="D76">
        <v>32</v>
      </c>
      <c r="E76">
        <v>95</v>
      </c>
      <c r="F76" s="178">
        <f t="shared" si="89"/>
        <v>0.52982090706578844</v>
      </c>
      <c r="G76" s="177">
        <f t="shared" si="83"/>
        <v>0.76258951060841007</v>
      </c>
      <c r="H76" s="162">
        <f t="shared" si="84"/>
        <v>5.3159919765271573</v>
      </c>
      <c r="I76" s="164">
        <f t="shared" si="90"/>
        <v>32.408669814432301</v>
      </c>
      <c r="J76" s="164">
        <f t="shared" si="85"/>
        <v>5.1579999999999995</v>
      </c>
      <c r="K76" s="161">
        <f t="shared" si="86"/>
        <v>119.69714381720433</v>
      </c>
      <c r="L76" s="161">
        <f t="shared" si="87"/>
        <v>91.279786324786329</v>
      </c>
      <c r="M76" s="167">
        <v>705</v>
      </c>
      <c r="N76" s="161">
        <f t="shared" si="69"/>
        <v>172.28422870343999</v>
      </c>
      <c r="O76" s="165">
        <f t="shared" si="70"/>
        <v>50.016666666666673</v>
      </c>
      <c r="P76" s="165">
        <f t="shared" si="71"/>
        <v>6.8718427093628659E-2</v>
      </c>
      <c r="Q76" s="165">
        <f>AVERAGE(AZ76:BE76)</f>
        <v>14.019999999999998</v>
      </c>
      <c r="R76" s="165">
        <f>_xlfn.STDEV.P(AZ76:BE76)</f>
        <v>1.7763568394002505E-15</v>
      </c>
      <c r="S76" s="160">
        <f t="shared" si="74"/>
        <v>2.393145161290323</v>
      </c>
      <c r="T76" s="160">
        <f t="shared" si="75"/>
        <v>6.5106837606837615</v>
      </c>
      <c r="U76" s="159">
        <f t="shared" si="76"/>
        <v>5.9350000000000007E-2</v>
      </c>
      <c r="V76" s="159">
        <f t="shared" si="77"/>
        <v>9.5742710775632923E-5</v>
      </c>
      <c r="W76" s="159">
        <f t="shared" si="78"/>
        <v>0.20313333333333336</v>
      </c>
      <c r="X76" s="159">
        <f t="shared" si="79"/>
        <v>2.4267032964267563E-4</v>
      </c>
      <c r="Y76" s="163">
        <f t="shared" si="80"/>
        <v>10.574</v>
      </c>
      <c r="Z76" s="162">
        <f t="shared" si="81"/>
        <v>0.48334666648276381</v>
      </c>
      <c r="AA76" s="65">
        <f t="shared" si="82"/>
        <v>309.47999999999996</v>
      </c>
      <c r="AB76" s="168">
        <f t="shared" si="88"/>
        <v>0.69476553203975511</v>
      </c>
      <c r="AD76" s="163">
        <v>10.67</v>
      </c>
      <c r="AE76" s="163">
        <v>11.02</v>
      </c>
      <c r="AF76" s="163">
        <v>10.99</v>
      </c>
      <c r="AG76" s="163">
        <v>10.5</v>
      </c>
      <c r="AH76" s="163">
        <v>9.69</v>
      </c>
      <c r="AI76" s="65">
        <v>5.17</v>
      </c>
      <c r="AJ76" s="65">
        <v>5.15</v>
      </c>
      <c r="AK76" s="65">
        <v>5.15</v>
      </c>
      <c r="AL76" s="65">
        <v>5.15</v>
      </c>
      <c r="AM76" s="65">
        <v>5.17</v>
      </c>
      <c r="AN76" s="158">
        <v>50</v>
      </c>
      <c r="AO76" s="158">
        <v>49.9</v>
      </c>
      <c r="AP76" s="158">
        <v>50</v>
      </c>
      <c r="AQ76" s="158">
        <v>50.1</v>
      </c>
      <c r="AR76" s="158">
        <v>50</v>
      </c>
      <c r="AS76" s="158">
        <v>50.1</v>
      </c>
      <c r="AT76" s="159">
        <v>5.9299999999999999E-2</v>
      </c>
      <c r="AU76" s="159">
        <v>5.9200000000000003E-2</v>
      </c>
      <c r="AV76" s="159">
        <v>5.9400000000000001E-2</v>
      </c>
      <c r="AW76" s="159">
        <v>5.9499999999999997E-2</v>
      </c>
      <c r="AX76" s="159">
        <v>5.9400000000000001E-2</v>
      </c>
      <c r="AY76" s="159">
        <v>5.9299999999999999E-2</v>
      </c>
      <c r="AZ76" s="158">
        <v>14.02</v>
      </c>
      <c r="BA76" s="158">
        <v>14.02</v>
      </c>
      <c r="BB76" s="158">
        <v>14.02</v>
      </c>
      <c r="BC76" s="158">
        <v>14.02</v>
      </c>
      <c r="BD76" s="158">
        <v>14.02</v>
      </c>
      <c r="BE76" s="158">
        <v>14.02</v>
      </c>
      <c r="BF76" s="159">
        <v>0.2034</v>
      </c>
      <c r="BG76" s="159">
        <v>0.20300000000000001</v>
      </c>
      <c r="BH76" s="159">
        <v>0.2031</v>
      </c>
      <c r="BI76" s="159">
        <v>0.20300000000000001</v>
      </c>
      <c r="BJ76" s="159">
        <v>0.20280000000000001</v>
      </c>
      <c r="BK76" s="159">
        <v>0.20349999999999999</v>
      </c>
    </row>
    <row r="77" spans="1:63" x14ac:dyDescent="0.35">
      <c r="A77" s="29">
        <v>43040</v>
      </c>
      <c r="B77" s="29"/>
      <c r="C77">
        <v>2</v>
      </c>
      <c r="D77">
        <v>32</v>
      </c>
      <c r="E77">
        <v>110</v>
      </c>
      <c r="F77" s="178">
        <f t="shared" si="89"/>
        <v>0.22497201068755482</v>
      </c>
      <c r="G77" s="177">
        <f t="shared" si="83"/>
        <v>0.93863471107023444</v>
      </c>
      <c r="H77" s="162">
        <f t="shared" si="84"/>
        <v>1.7404921716225665</v>
      </c>
      <c r="I77" s="164">
        <f t="shared" si="90"/>
        <v>23.536812160694726</v>
      </c>
      <c r="J77" s="164">
        <f t="shared" si="85"/>
        <v>3.7459999999999996</v>
      </c>
      <c r="K77" s="161">
        <f t="shared" si="86"/>
        <v>9.8186458333333348</v>
      </c>
      <c r="L77" s="161">
        <f t="shared" si="87"/>
        <v>9.2161217948717962</v>
      </c>
      <c r="M77" s="167">
        <v>430</v>
      </c>
      <c r="N77" s="161">
        <f t="shared" si="69"/>
        <v>40.965637310639998</v>
      </c>
      <c r="O77" s="165">
        <f t="shared" si="70"/>
        <v>32.395000000000003</v>
      </c>
      <c r="P77" s="165">
        <f t="shared" si="71"/>
        <v>6.5510813356779288E-2</v>
      </c>
      <c r="Q77" s="165">
        <f>AVERAGE(AZ77:BE77)</f>
        <v>12.63</v>
      </c>
      <c r="R77" s="165">
        <f>_xlfn.STDEV.P(AZ77:BE77)</f>
        <v>0</v>
      </c>
      <c r="S77" s="160">
        <f t="shared" si="74"/>
        <v>0.30309139784946237</v>
      </c>
      <c r="T77" s="160">
        <f t="shared" si="75"/>
        <v>0.72970085470085477</v>
      </c>
      <c r="U77" s="159">
        <f t="shared" si="76"/>
        <v>7.5166666666666672E-3</v>
      </c>
      <c r="V77" s="159">
        <f t="shared" si="77"/>
        <v>1.0671873729054745E-4</v>
      </c>
      <c r="W77" s="159">
        <f t="shared" si="78"/>
        <v>2.2766666666666668E-2</v>
      </c>
      <c r="X77" s="159">
        <f t="shared" si="79"/>
        <v>3.6362373715452312E-4</v>
      </c>
      <c r="Y77" s="163">
        <f t="shared" si="80"/>
        <v>3.4619999999999997</v>
      </c>
      <c r="Z77" s="162">
        <f t="shared" si="81"/>
        <v>0.20874865269026291</v>
      </c>
      <c r="AA77" s="65">
        <f t="shared" si="82"/>
        <v>224.75999999999996</v>
      </c>
      <c r="AB77" s="168">
        <f t="shared" si="88"/>
        <v>0.23968004595849751</v>
      </c>
      <c r="AD77" s="163">
        <v>3.6</v>
      </c>
      <c r="AE77" s="163">
        <v>3.6</v>
      </c>
      <c r="AF77" s="163">
        <v>3.23</v>
      </c>
      <c r="AG77" s="163">
        <v>3.69</v>
      </c>
      <c r="AH77" s="163">
        <v>3.19</v>
      </c>
      <c r="AI77" s="65">
        <v>3.71</v>
      </c>
      <c r="AJ77" s="65">
        <v>3.75</v>
      </c>
      <c r="AK77" s="65">
        <v>3.76</v>
      </c>
      <c r="AL77" s="65">
        <v>3.76</v>
      </c>
      <c r="AM77" s="65">
        <v>3.75</v>
      </c>
      <c r="AN77" s="158">
        <v>32.29</v>
      </c>
      <c r="AO77" s="158">
        <v>32.32</v>
      </c>
      <c r="AP77" s="158">
        <v>32.43</v>
      </c>
      <c r="AQ77" s="158">
        <v>32.46</v>
      </c>
      <c r="AR77" s="158">
        <v>32.450000000000003</v>
      </c>
      <c r="AS77" s="158">
        <v>32.42</v>
      </c>
      <c r="AT77" s="159">
        <v>7.4000000000000003E-3</v>
      </c>
      <c r="AU77" s="159">
        <v>7.4999999999999997E-3</v>
      </c>
      <c r="AV77" s="159">
        <v>7.4000000000000003E-3</v>
      </c>
      <c r="AW77" s="159">
        <v>7.4999999999999997E-3</v>
      </c>
      <c r="AX77" s="159">
        <v>7.6E-3</v>
      </c>
      <c r="AY77" s="159">
        <v>7.7000000000000002E-3</v>
      </c>
      <c r="AZ77" s="158">
        <v>12.63</v>
      </c>
      <c r="BA77" s="158">
        <v>12.63</v>
      </c>
      <c r="BB77" s="158">
        <v>12.63</v>
      </c>
      <c r="BC77" s="158">
        <v>12.63</v>
      </c>
      <c r="BD77" s="158">
        <v>12.63</v>
      </c>
      <c r="BE77" s="158">
        <v>12.63</v>
      </c>
      <c r="BF77" s="159">
        <v>2.2100000000000002E-2</v>
      </c>
      <c r="BG77" s="159">
        <v>2.2499999999999999E-2</v>
      </c>
      <c r="BH77" s="159">
        <v>2.29E-2</v>
      </c>
      <c r="BI77" s="159">
        <v>2.3E-2</v>
      </c>
      <c r="BJ77" s="159">
        <v>2.3199999999999998E-2</v>
      </c>
      <c r="BK77" s="159">
        <v>2.29E-2</v>
      </c>
    </row>
    <row r="78" spans="1:63" x14ac:dyDescent="0.35">
      <c r="A78" s="29">
        <v>43040</v>
      </c>
      <c r="B78" s="29"/>
      <c r="C78">
        <v>3</v>
      </c>
      <c r="D78">
        <v>32</v>
      </c>
      <c r="E78">
        <v>110</v>
      </c>
      <c r="F78" s="178">
        <f t="shared" si="89"/>
        <v>0.46136080599891222</v>
      </c>
      <c r="G78" s="177">
        <f t="shared" si="83"/>
        <v>0.80677811712712333</v>
      </c>
      <c r="H78" s="162">
        <f t="shared" si="84"/>
        <v>3.4729404741677321</v>
      </c>
      <c r="I78" s="164">
        <f t="shared" si="90"/>
        <v>24.265661656327559</v>
      </c>
      <c r="J78" s="164">
        <f t="shared" si="85"/>
        <v>3.8619999999999997</v>
      </c>
      <c r="K78" s="161">
        <f t="shared" si="86"/>
        <v>48.192123655913974</v>
      </c>
      <c r="L78" s="161">
        <f t="shared" si="87"/>
        <v>38.880350783475777</v>
      </c>
      <c r="M78" s="167">
        <v>547</v>
      </c>
      <c r="N78" s="161">
        <f t="shared" si="69"/>
        <v>84.273198498719992</v>
      </c>
      <c r="O78" s="165">
        <f t="shared" si="70"/>
        <v>37.821666666666665</v>
      </c>
      <c r="P78" s="165">
        <f t="shared" si="71"/>
        <v>3.8908725099763238E-2</v>
      </c>
      <c r="Q78" s="165">
        <f>AVERAGE(AZ78:BE78)</f>
        <v>13.161666666666664</v>
      </c>
      <c r="R78" s="165">
        <f>_xlfn.STDEV.P(AZ78:BE78)</f>
        <v>3.7267799624995709E-3</v>
      </c>
      <c r="S78" s="160">
        <f t="shared" si="74"/>
        <v>1.2741935483870968</v>
      </c>
      <c r="T78" s="160">
        <f t="shared" si="75"/>
        <v>2.9540598290598292</v>
      </c>
      <c r="U78" s="159">
        <f t="shared" si="76"/>
        <v>3.1599999999999996E-2</v>
      </c>
      <c r="V78" s="159">
        <f t="shared" si="77"/>
        <v>1.6329931618554492E-4</v>
      </c>
      <c r="W78" s="159">
        <f t="shared" si="78"/>
        <v>9.2166666666666661E-2</v>
      </c>
      <c r="X78" s="159">
        <f t="shared" si="79"/>
        <v>1.6996731711975982E-4</v>
      </c>
      <c r="Y78" s="163">
        <f t="shared" si="80"/>
        <v>6.9079999999999995</v>
      </c>
      <c r="Z78" s="162">
        <f t="shared" si="81"/>
        <v>0.22373198251479365</v>
      </c>
      <c r="AA78" s="65">
        <f t="shared" si="82"/>
        <v>231.71999999999997</v>
      </c>
      <c r="AB78" s="168">
        <f t="shared" si="88"/>
        <v>0.57185587487397849</v>
      </c>
      <c r="AD78" s="163">
        <v>7.18</v>
      </c>
      <c r="AE78" s="163">
        <v>6.62</v>
      </c>
      <c r="AF78" s="163">
        <v>7.14</v>
      </c>
      <c r="AG78" s="163">
        <v>6.89</v>
      </c>
      <c r="AH78" s="163">
        <v>6.71</v>
      </c>
      <c r="AI78" s="65">
        <v>3.85</v>
      </c>
      <c r="AJ78" s="65">
        <v>3.88</v>
      </c>
      <c r="AK78" s="65">
        <v>3.88</v>
      </c>
      <c r="AL78" s="65">
        <v>3.86</v>
      </c>
      <c r="AM78" s="65">
        <v>3.84</v>
      </c>
      <c r="AN78" s="158">
        <v>37.840000000000003</v>
      </c>
      <c r="AO78" s="158">
        <v>37.83</v>
      </c>
      <c r="AP78" s="158">
        <v>37.81</v>
      </c>
      <c r="AQ78" s="158">
        <v>37.82</v>
      </c>
      <c r="AR78" s="158">
        <v>37.75</v>
      </c>
      <c r="AS78" s="158">
        <v>37.880000000000003</v>
      </c>
      <c r="AT78" s="159">
        <v>3.1300000000000001E-2</v>
      </c>
      <c r="AU78" s="159">
        <v>3.15E-2</v>
      </c>
      <c r="AV78" s="159">
        <v>3.1600000000000003E-2</v>
      </c>
      <c r="AW78" s="159">
        <v>3.1699999999999999E-2</v>
      </c>
      <c r="AX78" s="159">
        <v>3.1800000000000002E-2</v>
      </c>
      <c r="AY78" s="159">
        <v>3.1699999999999999E-2</v>
      </c>
      <c r="AZ78" s="158">
        <v>13.17</v>
      </c>
      <c r="BA78" s="158">
        <v>13.16</v>
      </c>
      <c r="BB78" s="158">
        <v>13.16</v>
      </c>
      <c r="BC78" s="158">
        <v>13.16</v>
      </c>
      <c r="BD78" s="158">
        <v>13.16</v>
      </c>
      <c r="BE78" s="158">
        <v>13.16</v>
      </c>
      <c r="BF78" s="159">
        <v>9.1999999999999998E-2</v>
      </c>
      <c r="BG78" s="159">
        <v>9.2499999999999999E-2</v>
      </c>
      <c r="BH78" s="159">
        <v>9.2200000000000004E-2</v>
      </c>
      <c r="BI78" s="159">
        <v>9.2100000000000001E-2</v>
      </c>
      <c r="BJ78" s="159">
        <v>9.1999999999999998E-2</v>
      </c>
      <c r="BK78" s="159">
        <v>9.2200000000000004E-2</v>
      </c>
    </row>
    <row r="79" spans="1:63" x14ac:dyDescent="0.35">
      <c r="A79" s="29">
        <v>43040</v>
      </c>
      <c r="B79" s="29"/>
      <c r="C79">
        <v>4</v>
      </c>
      <c r="D79">
        <v>32</v>
      </c>
      <c r="E79">
        <v>110</v>
      </c>
      <c r="F79" s="178">
        <f t="shared" si="89"/>
        <v>0.50470859712701499</v>
      </c>
      <c r="G79" s="177">
        <f t="shared" si="83"/>
        <v>0.7315874803150556</v>
      </c>
      <c r="H79" s="162">
        <f t="shared" si="84"/>
        <v>4.6754989012391306</v>
      </c>
      <c r="I79" s="164">
        <f t="shared" si="90"/>
        <v>26.904599485342995</v>
      </c>
      <c r="J79" s="164">
        <f t="shared" si="85"/>
        <v>4.2820000000000009</v>
      </c>
      <c r="K79" s="161">
        <f t="shared" si="86"/>
        <v>86.781854838709677</v>
      </c>
      <c r="L79" s="161">
        <f t="shared" si="87"/>
        <v>63.488518518518532</v>
      </c>
      <c r="M79" s="167">
        <v>672</v>
      </c>
      <c r="N79" s="161">
        <f t="shared" si="69"/>
        <v>125.79242533200005</v>
      </c>
      <c r="O79" s="165">
        <f>AVERAGE(AN79:AS79)</f>
        <v>43.216666666666661</v>
      </c>
      <c r="P79" s="165">
        <f>_xlfn.STDEV.P(AN79:AS79)</f>
        <v>3.7267799624994373E-2</v>
      </c>
      <c r="Q79" s="165">
        <f>AVERAGE(AZ79:BE79)</f>
        <v>13.706666666666669</v>
      </c>
      <c r="R79" s="165">
        <f>_xlfn.STDEV.P(AZ79:BE79)</f>
        <v>4.7140452079110539E-3</v>
      </c>
      <c r="S79" s="160">
        <f t="shared" si="74"/>
        <v>2.0080645161290325</v>
      </c>
      <c r="T79" s="160">
        <f t="shared" si="75"/>
        <v>4.6319444444444446</v>
      </c>
      <c r="U79" s="159">
        <f t="shared" si="76"/>
        <v>4.9800000000000004E-2</v>
      </c>
      <c r="V79" s="159">
        <f t="shared" si="77"/>
        <v>1.2909944487358155E-4</v>
      </c>
      <c r="W79" s="159">
        <f t="shared" si="78"/>
        <v>0.14451666666666665</v>
      </c>
      <c r="X79" s="159">
        <f t="shared" si="79"/>
        <v>1.0671873729054729E-4</v>
      </c>
      <c r="Y79" s="163">
        <f t="shared" si="80"/>
        <v>9.3000000000000007</v>
      </c>
      <c r="Z79" s="162">
        <f t="shared" si="81"/>
        <v>4.1472882706655327E-2</v>
      </c>
      <c r="AA79" s="65">
        <f t="shared" si="82"/>
        <v>256.92000000000007</v>
      </c>
      <c r="AB79" s="168">
        <f t="shared" si="88"/>
        <v>0.68988140271299336</v>
      </c>
      <c r="AD79" s="163">
        <v>9.27</v>
      </c>
      <c r="AE79" s="163">
        <v>9.34</v>
      </c>
      <c r="AF79" s="163">
        <v>9.35</v>
      </c>
      <c r="AG79" s="163">
        <v>9.24</v>
      </c>
      <c r="AH79" s="163">
        <v>9.3000000000000007</v>
      </c>
      <c r="AI79" s="65">
        <v>4.3</v>
      </c>
      <c r="AJ79" s="65">
        <v>4.2699999999999996</v>
      </c>
      <c r="AK79" s="65">
        <v>4.28</v>
      </c>
      <c r="AL79" s="65">
        <v>4.28</v>
      </c>
      <c r="AM79" s="65">
        <v>4.28</v>
      </c>
      <c r="AN79" s="158">
        <v>43.2</v>
      </c>
      <c r="AO79" s="158">
        <v>43.3</v>
      </c>
      <c r="AP79" s="158">
        <v>43.2</v>
      </c>
      <c r="AQ79" s="158">
        <v>43.2</v>
      </c>
      <c r="AR79" s="158">
        <v>43.2</v>
      </c>
      <c r="AS79" s="158">
        <v>43.2</v>
      </c>
      <c r="AT79" s="159">
        <v>0.05</v>
      </c>
      <c r="AU79" s="159">
        <v>4.9799999999999997E-2</v>
      </c>
      <c r="AV79" s="159">
        <v>4.99E-2</v>
      </c>
      <c r="AW79" s="159">
        <v>4.9799999999999997E-2</v>
      </c>
      <c r="AX79" s="159">
        <v>4.9700000000000001E-2</v>
      </c>
      <c r="AY79" s="159">
        <v>4.9599999999999998E-2</v>
      </c>
      <c r="AZ79" s="158">
        <v>13.71</v>
      </c>
      <c r="BA79" s="158">
        <v>13.7</v>
      </c>
      <c r="BB79" s="158">
        <v>13.7</v>
      </c>
      <c r="BC79" s="158">
        <v>13.71</v>
      </c>
      <c r="BD79" s="158">
        <v>13.71</v>
      </c>
      <c r="BE79" s="158">
        <v>13.71</v>
      </c>
      <c r="BF79" s="159">
        <v>0.1444</v>
      </c>
      <c r="BG79" s="159">
        <v>0.1447</v>
      </c>
      <c r="BH79" s="159">
        <v>0.14449999999999999</v>
      </c>
      <c r="BI79" s="159">
        <v>0.1444</v>
      </c>
      <c r="BJ79" s="159">
        <v>0.14449999999999999</v>
      </c>
      <c r="BK79" s="159">
        <v>0.14460000000000001</v>
      </c>
    </row>
  </sheetData>
  <mergeCells count="2">
    <mergeCell ref="K1:S1"/>
    <mergeCell ref="K3:S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Messungen</vt:lpstr>
      <vt:lpstr>DCDC-Test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cp:lastPrinted>2017-04-19T12:01:37Z</cp:lastPrinted>
  <dcterms:created xsi:type="dcterms:W3CDTF">2017-04-18T14:41:38Z</dcterms:created>
  <dcterms:modified xsi:type="dcterms:W3CDTF">2020-01-03T23:33:06Z</dcterms:modified>
</cp:coreProperties>
</file>