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ocuments\GitHub\OitSolarInverter\Documents\Working\"/>
    </mc:Choice>
  </mc:AlternateContent>
  <bookViews>
    <workbookView xWindow="0" yWindow="0" windowWidth="24525" windowHeight="12120" tabRatio="794" firstSheet="11" activeTab="13"/>
  </bookViews>
  <sheets>
    <sheet name="Sheet1" sheetId="1" r:id="rId1"/>
    <sheet name="EPC2105" sheetId="2" r:id="rId2"/>
    <sheet name="Sheet2" sheetId="3" r:id="rId3"/>
    <sheet name="Temp" sheetId="4" r:id="rId4"/>
    <sheet name="Epc2001" sheetId="5" r:id="rId5"/>
    <sheet name="Sheet3" sheetId="6" r:id="rId6"/>
    <sheet name="Sheet4" sheetId="8" r:id="rId7"/>
    <sheet name="Mix-2Red" sheetId="7" r:id="rId8"/>
    <sheet name="Foptimal" sheetId="9" r:id="rId9"/>
    <sheet name="Sheet9" sheetId="13" r:id="rId10"/>
    <sheet name="Release" sheetId="10" r:id="rId11"/>
    <sheet name="Sheet7" sheetId="11" r:id="rId12"/>
    <sheet name="Sheet8" sheetId="12" r:id="rId13"/>
    <sheet name="Calib" sheetId="14" r:id="rId14"/>
    <sheet name="333mA" sheetId="15" r:id="rId15"/>
    <sheet name="ConstantLoad" sheetId="16" r:id="rId16"/>
    <sheet name="CCurrent" sheetId="17" r:id="rId17"/>
    <sheet name="Cvol60" sheetId="18" r:id="rId18"/>
    <sheet name="Cvol80" sheetId="19" r:id="rId19"/>
    <sheet name="Cvol120a" sheetId="20" r:id="rId20"/>
    <sheet name="Cvol120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14" l="1" a="1"/>
  <c r="G76" i="14" s="1"/>
  <c r="H76" i="14" l="1"/>
  <c r="M8" i="20"/>
  <c r="L17" i="17" l="1" a="1"/>
  <c r="L17" i="17" s="1"/>
  <c r="X7" i="18"/>
  <c r="N5" i="17"/>
  <c r="N6" i="17"/>
  <c r="N7" i="17"/>
  <c r="N8" i="17"/>
  <c r="N9" i="17"/>
  <c r="N10" i="17"/>
  <c r="N11" i="17"/>
  <c r="N4" i="17"/>
  <c r="O6" i="18"/>
  <c r="H5" i="17"/>
  <c r="H6" i="17"/>
  <c r="H7" i="17"/>
  <c r="H8" i="17"/>
  <c r="H9" i="17"/>
  <c r="H10" i="17"/>
  <c r="H11" i="17"/>
  <c r="H4" i="17"/>
  <c r="L5" i="17"/>
  <c r="L6" i="17"/>
  <c r="L7" i="17"/>
  <c r="L8" i="17"/>
  <c r="L9" i="17"/>
  <c r="L10" i="17"/>
  <c r="L11" i="17"/>
  <c r="L4" i="17"/>
  <c r="J5" i="17"/>
  <c r="J6" i="17"/>
  <c r="J7" i="17"/>
  <c r="J8" i="17"/>
  <c r="J9" i="17"/>
  <c r="J10" i="17"/>
  <c r="J11" i="17"/>
  <c r="J4" i="17"/>
  <c r="L37" i="18"/>
  <c r="F7" i="19"/>
  <c r="F8" i="19"/>
  <c r="F9" i="19"/>
  <c r="F10" i="19"/>
  <c r="F11" i="19"/>
  <c r="F12" i="19"/>
  <c r="F6" i="19"/>
  <c r="E7" i="18"/>
  <c r="E8" i="18"/>
  <c r="E9" i="18"/>
  <c r="E10" i="18"/>
  <c r="E11" i="18"/>
  <c r="E12" i="18"/>
  <c r="E13" i="18"/>
  <c r="E6" i="18"/>
  <c r="H35" i="18" a="1"/>
  <c r="H35" i="18" s="1"/>
  <c r="X6" i="18"/>
  <c r="T37" i="18" a="1"/>
  <c r="T37" i="18" s="1"/>
  <c r="X8" i="18"/>
  <c r="X9" i="18"/>
  <c r="X10" i="18"/>
  <c r="X11" i="18"/>
  <c r="X12" i="18"/>
  <c r="X13" i="18"/>
  <c r="L13" i="20"/>
  <c r="J13" i="20"/>
  <c r="F13" i="20"/>
  <c r="B13" i="20"/>
  <c r="L12" i="20"/>
  <c r="J12" i="20"/>
  <c r="F12" i="20"/>
  <c r="B12" i="20"/>
  <c r="L11" i="20"/>
  <c r="J11" i="20"/>
  <c r="F11" i="20"/>
  <c r="B11" i="20"/>
  <c r="L10" i="20"/>
  <c r="J10" i="20"/>
  <c r="F10" i="20"/>
  <c r="B10" i="20"/>
  <c r="L9" i="20"/>
  <c r="J9" i="20"/>
  <c r="F9" i="20"/>
  <c r="B9" i="20"/>
  <c r="L8" i="20"/>
  <c r="J8" i="20"/>
  <c r="F8" i="20"/>
  <c r="B8" i="20"/>
  <c r="L7" i="20"/>
  <c r="J7" i="20"/>
  <c r="F7" i="20"/>
  <c r="B7" i="20"/>
  <c r="L6" i="20"/>
  <c r="J6" i="20"/>
  <c r="F6" i="20"/>
  <c r="B6" i="20"/>
  <c r="B8" i="19"/>
  <c r="N12" i="19"/>
  <c r="L12" i="19"/>
  <c r="H12" i="19"/>
  <c r="O12" i="19" s="1"/>
  <c r="T12" i="19" s="1"/>
  <c r="U12" i="19" s="1"/>
  <c r="B12" i="19"/>
  <c r="N11" i="19"/>
  <c r="L11" i="19"/>
  <c r="H11" i="19"/>
  <c r="B11" i="19"/>
  <c r="N10" i="19"/>
  <c r="L10" i="19"/>
  <c r="H10" i="19"/>
  <c r="P10" i="19" s="1"/>
  <c r="B10" i="19"/>
  <c r="N9" i="19"/>
  <c r="L9" i="19"/>
  <c r="H9" i="19"/>
  <c r="J9" i="19" s="1"/>
  <c r="B9" i="19"/>
  <c r="N32" i="19"/>
  <c r="L32" i="19"/>
  <c r="H32" i="19"/>
  <c r="O32" i="19" s="1"/>
  <c r="B32" i="19"/>
  <c r="N8" i="19"/>
  <c r="L8" i="19"/>
  <c r="H8" i="19"/>
  <c r="N7" i="19"/>
  <c r="L7" i="19"/>
  <c r="H7" i="19"/>
  <c r="B7" i="19"/>
  <c r="N6" i="19"/>
  <c r="L6" i="19"/>
  <c r="H6" i="19"/>
  <c r="B6" i="19"/>
  <c r="U7" i="18"/>
  <c r="U8" i="18"/>
  <c r="U9" i="18"/>
  <c r="U10" i="18"/>
  <c r="U11" i="18"/>
  <c r="U12" i="18"/>
  <c r="U13" i="18"/>
  <c r="U6" i="18"/>
  <c r="T7" i="18"/>
  <c r="T8" i="18"/>
  <c r="T9" i="18"/>
  <c r="T10" i="18"/>
  <c r="T11" i="18"/>
  <c r="T12" i="18"/>
  <c r="T13" i="18"/>
  <c r="T6" i="18"/>
  <c r="B7" i="18"/>
  <c r="B8" i="18"/>
  <c r="B9" i="18"/>
  <c r="B10" i="18"/>
  <c r="B11" i="18"/>
  <c r="B12" i="18"/>
  <c r="B13" i="18"/>
  <c r="B6" i="18"/>
  <c r="P7" i="18"/>
  <c r="P8" i="18"/>
  <c r="P9" i="18"/>
  <c r="P10" i="18"/>
  <c r="P11" i="18"/>
  <c r="P12" i="18"/>
  <c r="P13" i="18"/>
  <c r="P6" i="18"/>
  <c r="L13" i="18"/>
  <c r="O13" i="18" s="1"/>
  <c r="N13" i="18"/>
  <c r="J13" i="18"/>
  <c r="H13" i="18"/>
  <c r="N12" i="18"/>
  <c r="L12" i="18"/>
  <c r="O12" i="18" s="1"/>
  <c r="J12" i="18"/>
  <c r="H12" i="18"/>
  <c r="O10" i="18"/>
  <c r="O11" i="18"/>
  <c r="N7" i="18"/>
  <c r="N8" i="18"/>
  <c r="N9" i="18"/>
  <c r="N10" i="18"/>
  <c r="N11" i="18"/>
  <c r="L7" i="18"/>
  <c r="O7" i="18" s="1"/>
  <c r="L8" i="18"/>
  <c r="O8" i="18" s="1"/>
  <c r="L9" i="18"/>
  <c r="O9" i="18" s="1"/>
  <c r="L10" i="18"/>
  <c r="L11" i="18"/>
  <c r="N6" i="18"/>
  <c r="L6" i="18"/>
  <c r="J11" i="18"/>
  <c r="H11" i="18"/>
  <c r="J10" i="18"/>
  <c r="H10" i="18"/>
  <c r="J7" i="18"/>
  <c r="J8" i="18"/>
  <c r="J9" i="18"/>
  <c r="H7" i="18"/>
  <c r="H8" i="18"/>
  <c r="H9" i="18"/>
  <c r="H6" i="18"/>
  <c r="J6" i="18" s="1"/>
  <c r="Y6" i="12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3" i="15"/>
  <c r="F16" i="15"/>
  <c r="F15" i="15"/>
  <c r="F14" i="15"/>
  <c r="F13" i="15"/>
  <c r="F12" i="15"/>
  <c r="F11" i="15"/>
  <c r="F10" i="15"/>
  <c r="F3" i="15"/>
  <c r="F4" i="15"/>
  <c r="F5" i="15"/>
  <c r="F6" i="15"/>
  <c r="F7" i="15"/>
  <c r="F8" i="15"/>
  <c r="F9" i="15"/>
  <c r="BJ9" i="12"/>
  <c r="BJ7" i="12"/>
  <c r="BJ8" i="12"/>
  <c r="BJ10" i="12"/>
  <c r="BJ11" i="12"/>
  <c r="BJ12" i="12"/>
  <c r="BJ13" i="12"/>
  <c r="BJ14" i="12"/>
  <c r="BJ15" i="12"/>
  <c r="BJ16" i="12"/>
  <c r="BJ17" i="12"/>
  <c r="BJ18" i="12"/>
  <c r="BJ19" i="12"/>
  <c r="BJ20" i="12"/>
  <c r="BJ21" i="12"/>
  <c r="BJ22" i="12"/>
  <c r="BJ23" i="12"/>
  <c r="BJ24" i="12"/>
  <c r="BJ25" i="12"/>
  <c r="BJ26" i="12"/>
  <c r="BJ35" i="12"/>
  <c r="BJ27" i="12"/>
  <c r="BJ28" i="12"/>
  <c r="BJ29" i="12"/>
  <c r="BJ32" i="12"/>
  <c r="E28" i="14" a="1"/>
  <c r="E28" i="14" s="1"/>
  <c r="E26" i="14" a="1"/>
  <c r="E26" i="14" s="1"/>
  <c r="G27" i="14" s="1"/>
  <c r="G38" i="14" a="1"/>
  <c r="G38" i="14" s="1"/>
  <c r="H45" i="14"/>
  <c r="H53" i="14"/>
  <c r="J5" i="14" a="1"/>
  <c r="J5" i="14" s="1"/>
  <c r="G5" i="14" a="1"/>
  <c r="G5" i="14" s="1"/>
  <c r="H24" i="14" s="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5" i="11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N28" i="11"/>
  <c r="N29" i="11"/>
  <c r="N30" i="11"/>
  <c r="N31" i="11"/>
  <c r="N32" i="11"/>
  <c r="N33" i="11"/>
  <c r="N34" i="11"/>
  <c r="N35" i="11"/>
  <c r="N36" i="11"/>
  <c r="N37" i="11"/>
  <c r="N38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5" i="11"/>
  <c r="O4" i="10"/>
  <c r="P4" i="10" s="1"/>
  <c r="N4" i="10"/>
  <c r="W31" i="9"/>
  <c r="W32" i="9"/>
  <c r="W33" i="9"/>
  <c r="W34" i="9"/>
  <c r="W35" i="9"/>
  <c r="W22" i="9"/>
  <c r="W23" i="9"/>
  <c r="W24" i="9"/>
  <c r="W25" i="9"/>
  <c r="W26" i="9"/>
  <c r="W27" i="9"/>
  <c r="W28" i="9"/>
  <c r="W29" i="9"/>
  <c r="W30" i="9"/>
  <c r="W21" i="9"/>
  <c r="Y31" i="9" s="1"/>
  <c r="Y14" i="9"/>
  <c r="W5" i="9"/>
  <c r="W6" i="9"/>
  <c r="W7" i="9"/>
  <c r="W8" i="9"/>
  <c r="W9" i="9"/>
  <c r="W10" i="9"/>
  <c r="W11" i="9"/>
  <c r="W12" i="9"/>
  <c r="W13" i="9"/>
  <c r="W4" i="9"/>
  <c r="H51" i="14" l="1"/>
  <c r="H43" i="14"/>
  <c r="H49" i="14"/>
  <c r="H41" i="14"/>
  <c r="H47" i="14"/>
  <c r="H39" i="14"/>
  <c r="M17" i="17"/>
  <c r="I35" i="18"/>
  <c r="U37" i="18"/>
  <c r="N6" i="20"/>
  <c r="N7" i="20"/>
  <c r="N8" i="20"/>
  <c r="N10" i="20"/>
  <c r="N11" i="20"/>
  <c r="N12" i="20"/>
  <c r="M9" i="20"/>
  <c r="R9" i="20" s="1"/>
  <c r="S9" i="20" s="1"/>
  <c r="M13" i="20"/>
  <c r="R13" i="20" s="1"/>
  <c r="S13" i="20" s="1"/>
  <c r="N13" i="20"/>
  <c r="H13" i="20"/>
  <c r="N9" i="20"/>
  <c r="H9" i="20"/>
  <c r="M6" i="20"/>
  <c r="R6" i="20" s="1"/>
  <c r="S6" i="20" s="1"/>
  <c r="M10" i="20"/>
  <c r="R10" i="20" s="1"/>
  <c r="S10" i="20" s="1"/>
  <c r="H6" i="20"/>
  <c r="M7" i="20"/>
  <c r="R7" i="20" s="1"/>
  <c r="S7" i="20" s="1"/>
  <c r="H10" i="20"/>
  <c r="M11" i="20"/>
  <c r="R11" i="20" s="1"/>
  <c r="S11" i="20" s="1"/>
  <c r="H7" i="20"/>
  <c r="R8" i="20"/>
  <c r="S8" i="20" s="1"/>
  <c r="H11" i="20"/>
  <c r="M12" i="20"/>
  <c r="R12" i="20" s="1"/>
  <c r="S12" i="20" s="1"/>
  <c r="H8" i="20"/>
  <c r="H12" i="20"/>
  <c r="O11" i="19"/>
  <c r="T11" i="19" s="1"/>
  <c r="U11" i="19" s="1"/>
  <c r="T32" i="19"/>
  <c r="U32" i="19" s="1"/>
  <c r="O8" i="19"/>
  <c r="T8" i="19" s="1"/>
  <c r="U8" i="19" s="1"/>
  <c r="P7" i="19"/>
  <c r="P6" i="19"/>
  <c r="P12" i="19"/>
  <c r="J12" i="19"/>
  <c r="P32" i="19"/>
  <c r="J32" i="19"/>
  <c r="J6" i="19"/>
  <c r="P9" i="19"/>
  <c r="J8" i="19"/>
  <c r="P8" i="19"/>
  <c r="J11" i="19"/>
  <c r="P11" i="19"/>
  <c r="O6" i="19"/>
  <c r="T6" i="19" s="1"/>
  <c r="U6" i="19" s="1"/>
  <c r="O9" i="19"/>
  <c r="T9" i="19" s="1"/>
  <c r="U9" i="19" s="1"/>
  <c r="O7" i="19"/>
  <c r="T7" i="19" s="1"/>
  <c r="U7" i="19" s="1"/>
  <c r="O10" i="19"/>
  <c r="T10" i="19" s="1"/>
  <c r="U10" i="19" s="1"/>
  <c r="J7" i="19"/>
  <c r="J10" i="19"/>
  <c r="BL6" i="12" a="1"/>
  <c r="BL6" i="12" s="1"/>
  <c r="F28" i="14"/>
  <c r="F26" i="14"/>
  <c r="H27" i="14" s="1"/>
  <c r="G53" i="14"/>
  <c r="G51" i="14"/>
  <c r="G49" i="14"/>
  <c r="G47" i="14"/>
  <c r="G45" i="14"/>
  <c r="G43" i="14"/>
  <c r="G41" i="14"/>
  <c r="G39" i="14"/>
  <c r="H54" i="14"/>
  <c r="H52" i="14"/>
  <c r="H50" i="14"/>
  <c r="H48" i="14"/>
  <c r="H46" i="14"/>
  <c r="H44" i="14"/>
  <c r="H42" i="14"/>
  <c r="H40" i="14"/>
  <c r="H38" i="14"/>
  <c r="G54" i="14"/>
  <c r="G52" i="14"/>
  <c r="G50" i="14"/>
  <c r="G48" i="14"/>
  <c r="G46" i="14"/>
  <c r="G44" i="14"/>
  <c r="G42" i="14"/>
  <c r="G40" i="14"/>
  <c r="K16" i="14"/>
  <c r="K12" i="14"/>
  <c r="K10" i="14"/>
  <c r="K6" i="14"/>
  <c r="J18" i="14"/>
  <c r="J16" i="14"/>
  <c r="J14" i="14"/>
  <c r="J12" i="14"/>
  <c r="J10" i="14"/>
  <c r="J8" i="14"/>
  <c r="J6" i="14"/>
  <c r="K18" i="14"/>
  <c r="K14" i="14"/>
  <c r="K8" i="14"/>
  <c r="K17" i="14"/>
  <c r="K15" i="14"/>
  <c r="K13" i="14"/>
  <c r="K11" i="14"/>
  <c r="K9" i="14"/>
  <c r="K7" i="14"/>
  <c r="K5" i="14"/>
  <c r="J17" i="14"/>
  <c r="J15" i="14"/>
  <c r="J13" i="14"/>
  <c r="J11" i="14"/>
  <c r="J9" i="14"/>
  <c r="J7" i="14"/>
  <c r="H18" i="14"/>
  <c r="H16" i="14"/>
  <c r="H14" i="14"/>
  <c r="H12" i="14"/>
  <c r="H10" i="14"/>
  <c r="H8" i="14"/>
  <c r="H6" i="14"/>
  <c r="G18" i="14"/>
  <c r="G16" i="14"/>
  <c r="G14" i="14"/>
  <c r="G12" i="14"/>
  <c r="G10" i="14"/>
  <c r="G8" i="14"/>
  <c r="G6" i="14"/>
  <c r="H17" i="14"/>
  <c r="H15" i="14"/>
  <c r="H13" i="14"/>
  <c r="H11" i="14"/>
  <c r="H9" i="14"/>
  <c r="H7" i="14"/>
  <c r="H5" i="14"/>
  <c r="J24" i="14" s="1"/>
  <c r="G17" i="14"/>
  <c r="G15" i="14"/>
  <c r="G13" i="14"/>
  <c r="G11" i="14"/>
  <c r="G9" i="14"/>
  <c r="G7" i="14"/>
  <c r="N8" i="8"/>
  <c r="O8" i="8"/>
  <c r="P8" i="8"/>
  <c r="N7" i="8"/>
  <c r="O7" i="8"/>
  <c r="P7" i="8" s="1"/>
  <c r="N9" i="8"/>
  <c r="O9" i="8"/>
  <c r="N10" i="8"/>
  <c r="O10" i="8"/>
  <c r="N11" i="8"/>
  <c r="O11" i="8"/>
  <c r="P11" i="8" s="1"/>
  <c r="N12" i="8"/>
  <c r="O12" i="8"/>
  <c r="N13" i="8"/>
  <c r="O13" i="8"/>
  <c r="N14" i="8"/>
  <c r="O14" i="8"/>
  <c r="N15" i="8"/>
  <c r="O15" i="8"/>
  <c r="N16" i="8"/>
  <c r="O16" i="8"/>
  <c r="N17" i="8"/>
  <c r="O17" i="8"/>
  <c r="N18" i="8"/>
  <c r="O18" i="8"/>
  <c r="N19" i="8"/>
  <c r="O19" i="8"/>
  <c r="P19" i="8" s="1"/>
  <c r="N20" i="8"/>
  <c r="O20" i="8"/>
  <c r="N21" i="8"/>
  <c r="O21" i="8"/>
  <c r="N22" i="8"/>
  <c r="O22" i="8"/>
  <c r="P22" i="8" s="1"/>
  <c r="N23" i="8"/>
  <c r="O23" i="8"/>
  <c r="N24" i="8"/>
  <c r="O24" i="8"/>
  <c r="P24" i="8" s="1"/>
  <c r="N25" i="8"/>
  <c r="O25" i="8"/>
  <c r="P25" i="8" s="1"/>
  <c r="N26" i="8"/>
  <c r="O26" i="8"/>
  <c r="N27" i="8"/>
  <c r="O27" i="8"/>
  <c r="P27" i="8" s="1"/>
  <c r="N28" i="8"/>
  <c r="O28" i="8"/>
  <c r="N29" i="8"/>
  <c r="O29" i="8"/>
  <c r="N6" i="8"/>
  <c r="P6" i="8" s="1"/>
  <c r="O6" i="8"/>
  <c r="N5" i="8"/>
  <c r="O5" i="8"/>
  <c r="P5" i="8" s="1"/>
  <c r="O4" i="8"/>
  <c r="N4" i="8"/>
  <c r="H67" i="14" l="1"/>
  <c r="H66" i="14"/>
  <c r="H63" i="14"/>
  <c r="H62" i="14"/>
  <c r="H64" i="14"/>
  <c r="H61" i="14"/>
  <c r="H68" i="14"/>
  <c r="H65" i="14"/>
  <c r="BL14" i="12"/>
  <c r="BM12" i="12"/>
  <c r="BL11" i="12"/>
  <c r="BM15" i="12"/>
  <c r="BL8" i="12"/>
  <c r="BM6" i="12"/>
  <c r="BM14" i="12"/>
  <c r="BL13" i="12"/>
  <c r="BM13" i="12"/>
  <c r="BL10" i="12"/>
  <c r="BM8" i="12"/>
  <c r="BL7" i="12"/>
  <c r="BL15" i="12"/>
  <c r="BM9" i="12"/>
  <c r="BL12" i="12"/>
  <c r="BM10" i="12"/>
  <c r="BL9" i="12"/>
  <c r="BM7" i="12"/>
  <c r="BM11" i="12"/>
  <c r="P29" i="8"/>
  <c r="P28" i="8"/>
  <c r="P21" i="8"/>
  <c r="P20" i="8"/>
  <c r="P17" i="8"/>
  <c r="P16" i="8"/>
  <c r="P14" i="8"/>
  <c r="P13" i="8"/>
  <c r="P12" i="8"/>
  <c r="P10" i="8"/>
  <c r="P9" i="8"/>
  <c r="P26" i="8"/>
  <c r="P23" i="8"/>
  <c r="P18" i="8"/>
  <c r="P15" i="8"/>
  <c r="P4" i="8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5" i="7"/>
  <c r="F23" i="7"/>
  <c r="F24" i="7"/>
  <c r="F25" i="7"/>
  <c r="F26" i="7"/>
  <c r="F27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5" i="7"/>
  <c r="N19" i="6" l="1"/>
  <c r="O19" i="6"/>
  <c r="P19" i="6"/>
  <c r="N20" i="6"/>
  <c r="P20" i="6" s="1"/>
  <c r="O20" i="6"/>
  <c r="N21" i="6"/>
  <c r="O21" i="6"/>
  <c r="N22" i="6"/>
  <c r="O22" i="6"/>
  <c r="P22" i="6"/>
  <c r="N23" i="6"/>
  <c r="O23" i="6"/>
  <c r="P23" i="6"/>
  <c r="N24" i="6"/>
  <c r="P24" i="6" s="1"/>
  <c r="O24" i="6"/>
  <c r="N25" i="6"/>
  <c r="O25" i="6"/>
  <c r="P25" i="6" s="1"/>
  <c r="N16" i="6"/>
  <c r="P16" i="6" s="1"/>
  <c r="O16" i="6"/>
  <c r="N17" i="6"/>
  <c r="O17" i="6"/>
  <c r="N18" i="6"/>
  <c r="O18" i="6"/>
  <c r="P18" i="6"/>
  <c r="O15" i="6"/>
  <c r="P15" i="6" s="1"/>
  <c r="N15" i="6"/>
  <c r="P21" i="6" l="1"/>
  <c r="P17" i="6"/>
  <c r="N6" i="6"/>
  <c r="O6" i="6"/>
  <c r="P6" i="6"/>
  <c r="N7" i="6"/>
  <c r="O7" i="6"/>
  <c r="N8" i="6"/>
  <c r="O8" i="6"/>
  <c r="N9" i="6"/>
  <c r="O9" i="6"/>
  <c r="N10" i="6"/>
  <c r="O10" i="6"/>
  <c r="N11" i="6"/>
  <c r="P11" i="6" s="1"/>
  <c r="O11" i="6"/>
  <c r="N5" i="6"/>
  <c r="O5" i="6"/>
  <c r="O4" i="6"/>
  <c r="N4" i="6"/>
  <c r="P10" i="6" l="1"/>
  <c r="P9" i="6"/>
  <c r="P8" i="6"/>
  <c r="P7" i="6"/>
  <c r="P5" i="6"/>
  <c r="P4" i="6"/>
  <c r="N79" i="5"/>
  <c r="O79" i="5"/>
  <c r="P79" i="5"/>
  <c r="N80" i="5"/>
  <c r="O80" i="5"/>
  <c r="P80" i="5"/>
  <c r="N81" i="5"/>
  <c r="P81" i="5" s="1"/>
  <c r="O81" i="5"/>
  <c r="N82" i="5"/>
  <c r="O82" i="5"/>
  <c r="P82" i="5" s="1"/>
  <c r="N83" i="5"/>
  <c r="O83" i="5"/>
  <c r="P83" i="5"/>
  <c r="N84" i="5"/>
  <c r="O84" i="5"/>
  <c r="N85" i="5"/>
  <c r="P85" i="5" s="1"/>
  <c r="O85" i="5"/>
  <c r="P84" i="5" l="1"/>
  <c r="O78" i="5" l="1"/>
  <c r="P78" i="5" s="1"/>
  <c r="N78" i="5"/>
  <c r="O77" i="5"/>
  <c r="P77" i="5" s="1"/>
  <c r="N77" i="5"/>
  <c r="O76" i="5"/>
  <c r="P76" i="5" s="1"/>
  <c r="N76" i="5"/>
  <c r="O75" i="5"/>
  <c r="P75" i="5" s="1"/>
  <c r="N75" i="5"/>
  <c r="O74" i="5"/>
  <c r="P74" i="5" s="1"/>
  <c r="N74" i="5"/>
  <c r="O73" i="5"/>
  <c r="P73" i="5" s="1"/>
  <c r="N73" i="5"/>
  <c r="O72" i="5"/>
  <c r="P72" i="5" s="1"/>
  <c r="N72" i="5"/>
  <c r="O71" i="5"/>
  <c r="P71" i="5" s="1"/>
  <c r="N71" i="5"/>
  <c r="O70" i="5"/>
  <c r="P70" i="5" s="1"/>
  <c r="N70" i="5"/>
  <c r="O69" i="5"/>
  <c r="P69" i="5" s="1"/>
  <c r="N69" i="5"/>
  <c r="O68" i="5"/>
  <c r="P68" i="5"/>
  <c r="N68" i="5"/>
  <c r="N67" i="5"/>
  <c r="P67" i="5" s="1"/>
  <c r="O67" i="5"/>
  <c r="N66" i="5"/>
  <c r="O66" i="5"/>
  <c r="O65" i="5"/>
  <c r="N65" i="5"/>
  <c r="O64" i="5"/>
  <c r="P64" i="5" s="1"/>
  <c r="N64" i="5"/>
  <c r="O63" i="5"/>
  <c r="P63" i="5"/>
  <c r="N63" i="5"/>
  <c r="N62" i="5"/>
  <c r="P62" i="5" s="1"/>
  <c r="O62" i="5"/>
  <c r="O61" i="5"/>
  <c r="P61" i="5" s="1"/>
  <c r="N61" i="5"/>
  <c r="N57" i="5"/>
  <c r="P57" i="5" s="1"/>
  <c r="O57" i="5"/>
  <c r="N58" i="5"/>
  <c r="O58" i="5"/>
  <c r="P58" i="5" s="1"/>
  <c r="N59" i="5"/>
  <c r="O59" i="5"/>
  <c r="N60" i="5"/>
  <c r="O60" i="5"/>
  <c r="N55" i="5"/>
  <c r="P55" i="5" s="1"/>
  <c r="O55" i="5"/>
  <c r="N56" i="5"/>
  <c r="O56" i="5"/>
  <c r="P56" i="5" s="1"/>
  <c r="N54" i="5"/>
  <c r="P54" i="5" s="1"/>
  <c r="O54" i="5"/>
  <c r="N53" i="5"/>
  <c r="P53" i="5"/>
  <c r="O53" i="5"/>
  <c r="N52" i="5"/>
  <c r="P52" i="5"/>
  <c r="O52" i="5"/>
  <c r="O51" i="5"/>
  <c r="P51" i="5" s="1"/>
  <c r="N51" i="5"/>
  <c r="O50" i="5"/>
  <c r="P50" i="5" s="1"/>
  <c r="N50" i="5"/>
  <c r="N34" i="5"/>
  <c r="P34" i="5" s="1"/>
  <c r="O34" i="5"/>
  <c r="N35" i="5"/>
  <c r="O35" i="5"/>
  <c r="P35" i="5" s="1"/>
  <c r="N36" i="5"/>
  <c r="O36" i="5"/>
  <c r="P36" i="5"/>
  <c r="N37" i="5"/>
  <c r="O37" i="5"/>
  <c r="P37" i="5"/>
  <c r="N38" i="5"/>
  <c r="O38" i="5"/>
  <c r="N39" i="5"/>
  <c r="O39" i="5"/>
  <c r="P39" i="5" s="1"/>
  <c r="N40" i="5"/>
  <c r="O40" i="5"/>
  <c r="P40" i="5"/>
  <c r="N41" i="5"/>
  <c r="O41" i="5"/>
  <c r="P41" i="5"/>
  <c r="N42" i="5"/>
  <c r="P42" i="5" s="1"/>
  <c r="O42" i="5"/>
  <c r="N43" i="5"/>
  <c r="O43" i="5"/>
  <c r="P43" i="5" s="1"/>
  <c r="N44" i="5"/>
  <c r="O44" i="5"/>
  <c r="P44" i="5"/>
  <c r="N45" i="5"/>
  <c r="O45" i="5"/>
  <c r="P45" i="5"/>
  <c r="N46" i="5"/>
  <c r="P46" i="5" s="1"/>
  <c r="O46" i="5"/>
  <c r="N47" i="5"/>
  <c r="O47" i="5"/>
  <c r="N48" i="5"/>
  <c r="O48" i="5"/>
  <c r="N49" i="5"/>
  <c r="O49" i="5"/>
  <c r="P49" i="5"/>
  <c r="O33" i="5"/>
  <c r="P33" i="5" s="1"/>
  <c r="N33" i="5"/>
  <c r="N9" i="5"/>
  <c r="P9" i="5" s="1"/>
  <c r="O9" i="5"/>
  <c r="N10" i="5"/>
  <c r="O10" i="5"/>
  <c r="P10" i="5" s="1"/>
  <c r="N11" i="5"/>
  <c r="O11" i="5"/>
  <c r="N12" i="5"/>
  <c r="O12" i="5"/>
  <c r="P12" i="5" s="1"/>
  <c r="N13" i="5"/>
  <c r="P13" i="5" s="1"/>
  <c r="O13" i="5"/>
  <c r="N14" i="5"/>
  <c r="O14" i="5"/>
  <c r="P14" i="5" s="1"/>
  <c r="N15" i="5"/>
  <c r="P15" i="5" s="1"/>
  <c r="O15" i="5"/>
  <c r="N16" i="5"/>
  <c r="O16" i="5"/>
  <c r="P16" i="5" s="1"/>
  <c r="N17" i="5"/>
  <c r="O17" i="5"/>
  <c r="N18" i="5"/>
  <c r="O18" i="5"/>
  <c r="P18" i="5" s="1"/>
  <c r="N19" i="5"/>
  <c r="O19" i="5"/>
  <c r="N20" i="5"/>
  <c r="O20" i="5"/>
  <c r="N21" i="5"/>
  <c r="O21" i="5"/>
  <c r="N22" i="5"/>
  <c r="O22" i="5"/>
  <c r="N23" i="5"/>
  <c r="O23" i="5"/>
  <c r="P23" i="5"/>
  <c r="N24" i="5"/>
  <c r="O24" i="5"/>
  <c r="P24" i="5"/>
  <c r="N25" i="5"/>
  <c r="P25" i="5" s="1"/>
  <c r="O25" i="5"/>
  <c r="N26" i="5"/>
  <c r="O26" i="5"/>
  <c r="N27" i="5"/>
  <c r="P27" i="5" s="1"/>
  <c r="O27" i="5"/>
  <c r="N28" i="5"/>
  <c r="P28" i="5" s="1"/>
  <c r="O28" i="5"/>
  <c r="N29" i="5"/>
  <c r="O29" i="5"/>
  <c r="N30" i="5"/>
  <c r="O30" i="5"/>
  <c r="N31" i="5"/>
  <c r="O31" i="5"/>
  <c r="P31" i="5"/>
  <c r="N32" i="5"/>
  <c r="O32" i="5"/>
  <c r="N8" i="5"/>
  <c r="P8" i="5" s="1"/>
  <c r="O8" i="5"/>
  <c r="N7" i="5"/>
  <c r="O7" i="5"/>
  <c r="P7" i="5"/>
  <c r="O6" i="5"/>
  <c r="P6" i="5" s="1"/>
  <c r="N6" i="5"/>
  <c r="N105" i="2"/>
  <c r="O105" i="2" s="1"/>
  <c r="M105" i="2"/>
  <c r="N104" i="2"/>
  <c r="O104" i="2" s="1"/>
  <c r="M104" i="2"/>
  <c r="N103" i="2"/>
  <c r="O103" i="2" s="1"/>
  <c r="M103" i="2"/>
  <c r="N102" i="2"/>
  <c r="O102" i="2" s="1"/>
  <c r="M102" i="2"/>
  <c r="N101" i="2"/>
  <c r="O101" i="2" s="1"/>
  <c r="M101" i="2"/>
  <c r="N100" i="2"/>
  <c r="O100" i="2" s="1"/>
  <c r="M100" i="2"/>
  <c r="N99" i="2"/>
  <c r="O99" i="2" s="1"/>
  <c r="M99" i="2"/>
  <c r="N98" i="2"/>
  <c r="O98" i="2" s="1"/>
  <c r="M98" i="2"/>
  <c r="N97" i="2"/>
  <c r="O97" i="2" s="1"/>
  <c r="M97" i="2"/>
  <c r="N96" i="2"/>
  <c r="O96" i="2"/>
  <c r="M96" i="2"/>
  <c r="N95" i="2"/>
  <c r="M95" i="2"/>
  <c r="N94" i="2"/>
  <c r="M94" i="2"/>
  <c r="O94" i="2" s="1"/>
  <c r="N93" i="2"/>
  <c r="O93" i="2" s="1"/>
  <c r="M93" i="2"/>
  <c r="N92" i="2"/>
  <c r="O92" i="2" s="1"/>
  <c r="M92" i="2"/>
  <c r="N91" i="2"/>
  <c r="O91" i="2" s="1"/>
  <c r="M91" i="2"/>
  <c r="N90" i="2"/>
  <c r="O90" i="2"/>
  <c r="M90" i="2"/>
  <c r="N89" i="2"/>
  <c r="O89" i="2" s="1"/>
  <c r="M89" i="2"/>
  <c r="A7" i="3"/>
  <c r="A6" i="3"/>
  <c r="M82" i="2"/>
  <c r="O82" i="2" s="1"/>
  <c r="N82" i="2"/>
  <c r="M83" i="2"/>
  <c r="N83" i="2"/>
  <c r="M84" i="2"/>
  <c r="N84" i="2"/>
  <c r="M85" i="2"/>
  <c r="N85" i="2"/>
  <c r="M86" i="2"/>
  <c r="O86" i="2" s="1"/>
  <c r="N86" i="2"/>
  <c r="M87" i="2"/>
  <c r="N87" i="2"/>
  <c r="M88" i="2"/>
  <c r="N88" i="2"/>
  <c r="N81" i="2"/>
  <c r="O81" i="2" s="1"/>
  <c r="M81" i="2"/>
  <c r="M76" i="2"/>
  <c r="N76" i="2"/>
  <c r="M77" i="2"/>
  <c r="N77" i="2"/>
  <c r="M78" i="2"/>
  <c r="N78" i="2"/>
  <c r="M79" i="2"/>
  <c r="N79" i="2"/>
  <c r="M80" i="2"/>
  <c r="O80" i="2" s="1"/>
  <c r="N80" i="2"/>
  <c r="N75" i="2"/>
  <c r="O75" i="2" s="1"/>
  <c r="M75" i="2"/>
  <c r="M70" i="2"/>
  <c r="O70" i="2" s="1"/>
  <c r="N70" i="2"/>
  <c r="M71" i="2"/>
  <c r="N71" i="2"/>
  <c r="M72" i="2"/>
  <c r="N72" i="2"/>
  <c r="M73" i="2"/>
  <c r="N73" i="2"/>
  <c r="O73" i="2"/>
  <c r="M74" i="2"/>
  <c r="N74" i="2"/>
  <c r="M66" i="2"/>
  <c r="O66" i="2" s="1"/>
  <c r="N66" i="2"/>
  <c r="M67" i="2"/>
  <c r="N67" i="2"/>
  <c r="O67" i="2" s="1"/>
  <c r="M68" i="2"/>
  <c r="N68" i="2"/>
  <c r="O68" i="2"/>
  <c r="M69" i="2"/>
  <c r="N69" i="2"/>
  <c r="O69" i="2"/>
  <c r="P66" i="5" l="1"/>
  <c r="P65" i="5"/>
  <c r="P60" i="5"/>
  <c r="P59" i="5"/>
  <c r="P48" i="5"/>
  <c r="P47" i="5"/>
  <c r="P38" i="5"/>
  <c r="P32" i="5"/>
  <c r="P30" i="5"/>
  <c r="P29" i="5"/>
  <c r="P26" i="5"/>
  <c r="P22" i="5"/>
  <c r="P21" i="5"/>
  <c r="P20" i="5"/>
  <c r="P19" i="5"/>
  <c r="P17" i="5"/>
  <c r="P11" i="5"/>
  <c r="O95" i="2"/>
  <c r="O88" i="2"/>
  <c r="O87" i="2"/>
  <c r="O85" i="2"/>
  <c r="O84" i="2"/>
  <c r="O83" i="2"/>
  <c r="O79" i="2"/>
  <c r="O78" i="2"/>
  <c r="O77" i="2"/>
  <c r="O76" i="2"/>
  <c r="O74" i="2"/>
  <c r="O72" i="2"/>
  <c r="O71" i="2"/>
  <c r="O64" i="2"/>
  <c r="M63" i="2"/>
  <c r="O63" i="2" s="1"/>
  <c r="N63" i="2"/>
  <c r="M64" i="2"/>
  <c r="N64" i="2"/>
  <c r="M65" i="2"/>
  <c r="N65" i="2"/>
  <c r="O65" i="2" s="1"/>
  <c r="M60" i="2"/>
  <c r="N60" i="2"/>
  <c r="O60" i="2" s="1"/>
  <c r="M61" i="2"/>
  <c r="N61" i="2"/>
  <c r="O61" i="2"/>
  <c r="M62" i="2"/>
  <c r="N62" i="2"/>
  <c r="O62" i="2" s="1"/>
  <c r="M59" i="2"/>
  <c r="O59" i="2" s="1"/>
  <c r="N59" i="2"/>
  <c r="M53" i="2"/>
  <c r="N53" i="2"/>
  <c r="O53" i="2" s="1"/>
  <c r="M54" i="2"/>
  <c r="N54" i="2"/>
  <c r="O54" i="2" s="1"/>
  <c r="M50" i="2"/>
  <c r="N50" i="2"/>
  <c r="O50" i="2" s="1"/>
  <c r="M51" i="2"/>
  <c r="N51" i="2"/>
  <c r="M52" i="2"/>
  <c r="N52" i="2"/>
  <c r="O52" i="2" s="1"/>
  <c r="M55" i="2"/>
  <c r="N55" i="2"/>
  <c r="M56" i="2"/>
  <c r="N56" i="2"/>
  <c r="O56" i="2" s="1"/>
  <c r="M57" i="2"/>
  <c r="O57" i="2" s="1"/>
  <c r="N57" i="2"/>
  <c r="M58" i="2"/>
  <c r="N58" i="2"/>
  <c r="M45" i="2"/>
  <c r="O45" i="2" s="1"/>
  <c r="N45" i="2"/>
  <c r="M46" i="2"/>
  <c r="N46" i="2"/>
  <c r="O46" i="2" s="1"/>
  <c r="M47" i="2"/>
  <c r="N47" i="2"/>
  <c r="O47" i="2"/>
  <c r="M48" i="2"/>
  <c r="N48" i="2"/>
  <c r="O48" i="2"/>
  <c r="M49" i="2"/>
  <c r="O49" i="2" s="1"/>
  <c r="N49" i="2"/>
  <c r="M39" i="2"/>
  <c r="O39" i="2" s="1"/>
  <c r="N39" i="2"/>
  <c r="M40" i="2"/>
  <c r="N40" i="2"/>
  <c r="O40" i="2" s="1"/>
  <c r="M41" i="2"/>
  <c r="N41" i="2"/>
  <c r="O41" i="2"/>
  <c r="M42" i="2"/>
  <c r="N42" i="2"/>
  <c r="O42" i="2"/>
  <c r="M43" i="2"/>
  <c r="O43" i="2" s="1"/>
  <c r="N43" i="2"/>
  <c r="M44" i="2"/>
  <c r="N44" i="2"/>
  <c r="O44" i="2" s="1"/>
  <c r="M21" i="2"/>
  <c r="O21" i="2" s="1"/>
  <c r="N21" i="2"/>
  <c r="M22" i="2"/>
  <c r="N22" i="2"/>
  <c r="O22" i="2" s="1"/>
  <c r="M23" i="2"/>
  <c r="N23" i="2"/>
  <c r="O23" i="2"/>
  <c r="M24" i="2"/>
  <c r="N24" i="2"/>
  <c r="O24" i="2"/>
  <c r="M25" i="2"/>
  <c r="O25" i="2" s="1"/>
  <c r="N25" i="2"/>
  <c r="M26" i="2"/>
  <c r="N26" i="2"/>
  <c r="M27" i="2"/>
  <c r="N27" i="2"/>
  <c r="O27" i="2"/>
  <c r="M28" i="2"/>
  <c r="N28" i="2"/>
  <c r="O28" i="2"/>
  <c r="M29" i="2"/>
  <c r="O29" i="2" s="1"/>
  <c r="N29" i="2"/>
  <c r="M30" i="2"/>
  <c r="N30" i="2"/>
  <c r="O30" i="2" s="1"/>
  <c r="M31" i="2"/>
  <c r="N31" i="2"/>
  <c r="O31" i="2"/>
  <c r="M32" i="2"/>
  <c r="N32" i="2"/>
  <c r="O32" i="2"/>
  <c r="M33" i="2"/>
  <c r="O33" i="2" s="1"/>
  <c r="N33" i="2"/>
  <c r="M34" i="2"/>
  <c r="N34" i="2"/>
  <c r="M35" i="2"/>
  <c r="N35" i="2"/>
  <c r="O35" i="2"/>
  <c r="M36" i="2"/>
  <c r="N36" i="2"/>
  <c r="O36" i="2"/>
  <c r="M37" i="2"/>
  <c r="O37" i="2" s="1"/>
  <c r="N37" i="2"/>
  <c r="M38" i="2"/>
  <c r="N38" i="2"/>
  <c r="O38" i="2" s="1"/>
  <c r="M9" i="2"/>
  <c r="O9" i="2" s="1"/>
  <c r="N9" i="2"/>
  <c r="M10" i="2"/>
  <c r="N10" i="2"/>
  <c r="M11" i="2"/>
  <c r="N11" i="2"/>
  <c r="O11" i="2"/>
  <c r="M12" i="2"/>
  <c r="N12" i="2"/>
  <c r="M13" i="2"/>
  <c r="O13" i="2" s="1"/>
  <c r="N13" i="2"/>
  <c r="M14" i="2"/>
  <c r="N14" i="2"/>
  <c r="M15" i="2"/>
  <c r="N15" i="2"/>
  <c r="O15" i="2"/>
  <c r="M16" i="2"/>
  <c r="N16" i="2"/>
  <c r="O16" i="2" s="1"/>
  <c r="M17" i="2"/>
  <c r="O17" i="2" s="1"/>
  <c r="N17" i="2"/>
  <c r="M18" i="2"/>
  <c r="N18" i="2"/>
  <c r="O18" i="2" s="1"/>
  <c r="M19" i="2"/>
  <c r="N19" i="2"/>
  <c r="O19" i="2"/>
  <c r="M20" i="2"/>
  <c r="N20" i="2"/>
  <c r="O20" i="2" s="1"/>
  <c r="O8" i="2"/>
  <c r="N8" i="2"/>
  <c r="M8" i="2"/>
  <c r="N4" i="2"/>
  <c r="M4" i="2"/>
  <c r="O58" i="2" l="1"/>
  <c r="O51" i="2"/>
  <c r="O55" i="2"/>
  <c r="O34" i="2"/>
  <c r="O26" i="2"/>
  <c r="O14" i="2"/>
  <c r="O12" i="2"/>
  <c r="O10" i="2"/>
  <c r="O4" i="2"/>
  <c r="M68" i="1"/>
  <c r="O68" i="1" s="1"/>
  <c r="N68" i="1"/>
  <c r="M69" i="1"/>
  <c r="N69" i="1"/>
  <c r="O69" i="1" s="1"/>
  <c r="M70" i="1"/>
  <c r="N70" i="1"/>
  <c r="O70" i="1"/>
  <c r="M71" i="1"/>
  <c r="N71" i="1"/>
  <c r="O71" i="1"/>
  <c r="M72" i="1"/>
  <c r="O72" i="1" s="1"/>
  <c r="N72" i="1"/>
  <c r="M73" i="1"/>
  <c r="N73" i="1"/>
  <c r="O73" i="1" s="1"/>
  <c r="M74" i="1"/>
  <c r="N74" i="1"/>
  <c r="O74" i="1"/>
  <c r="O67" i="1"/>
  <c r="N67" i="1"/>
  <c r="M67" i="1"/>
  <c r="M54" i="1"/>
  <c r="N54" i="1"/>
  <c r="O54" i="1"/>
  <c r="M55" i="1"/>
  <c r="O55" i="1" s="1"/>
  <c r="N55" i="1"/>
  <c r="M56" i="1"/>
  <c r="N56" i="1"/>
  <c r="O56" i="1" s="1"/>
  <c r="M49" i="1"/>
  <c r="O49" i="1" s="1"/>
  <c r="N49" i="1"/>
  <c r="M50" i="1"/>
  <c r="N50" i="1"/>
  <c r="O50" i="1" s="1"/>
  <c r="M51" i="1"/>
  <c r="N51" i="1"/>
  <c r="M52" i="1"/>
  <c r="N52" i="1"/>
  <c r="M53" i="1"/>
  <c r="N53" i="1"/>
  <c r="O53" i="1"/>
  <c r="N63" i="1"/>
  <c r="O63" i="1" s="1"/>
  <c r="M63" i="1"/>
  <c r="N62" i="1"/>
  <c r="O62" i="1" s="1"/>
  <c r="M62" i="1"/>
  <c r="M48" i="1"/>
  <c r="O48" i="1" s="1"/>
  <c r="N48" i="1"/>
  <c r="M58" i="1"/>
  <c r="N58" i="1"/>
  <c r="O58" i="1" s="1"/>
  <c r="M59" i="1"/>
  <c r="O59" i="1" s="1"/>
  <c r="N59" i="1"/>
  <c r="M60" i="1"/>
  <c r="N60" i="1"/>
  <c r="O60" i="1"/>
  <c r="M61" i="1"/>
  <c r="N61" i="1"/>
  <c r="N47" i="1"/>
  <c r="O47" i="1" s="1"/>
  <c r="M47" i="1"/>
  <c r="O52" i="1" l="1"/>
  <c r="O51" i="1"/>
  <c r="O61" i="1"/>
  <c r="M41" i="1" l="1"/>
  <c r="O41" i="1" s="1"/>
  <c r="N41" i="1"/>
  <c r="M40" i="1"/>
  <c r="O40" i="1" s="1"/>
  <c r="N40" i="1"/>
  <c r="M39" i="1"/>
  <c r="O39" i="1" s="1"/>
  <c r="N39" i="1"/>
  <c r="M38" i="1"/>
  <c r="N38" i="1"/>
  <c r="N34" i="1"/>
  <c r="M34" i="1"/>
  <c r="O34" i="1" s="1"/>
  <c r="O38" i="1" l="1"/>
  <c r="N30" i="1"/>
  <c r="O30" i="1"/>
  <c r="M30" i="1"/>
  <c r="N29" i="1"/>
  <c r="O29" i="1" s="1"/>
  <c r="M29" i="1"/>
  <c r="N28" i="1"/>
  <c r="M28" i="1"/>
  <c r="N27" i="1"/>
  <c r="M27" i="1"/>
  <c r="N26" i="1"/>
  <c r="M26" i="1"/>
  <c r="N25" i="1"/>
  <c r="M25" i="1"/>
  <c r="M21" i="1"/>
  <c r="O21" i="1" s="1"/>
  <c r="N21" i="1"/>
  <c r="M17" i="1"/>
  <c r="N17" i="1"/>
  <c r="O17" i="1"/>
  <c r="M18" i="1"/>
  <c r="N18" i="1"/>
  <c r="O18" i="1"/>
  <c r="M19" i="1"/>
  <c r="O19" i="1" s="1"/>
  <c r="N19" i="1"/>
  <c r="M20" i="1"/>
  <c r="N20" i="1"/>
  <c r="N16" i="1"/>
  <c r="M16" i="1"/>
  <c r="M11" i="1"/>
  <c r="N11" i="1"/>
  <c r="M6" i="1"/>
  <c r="N6" i="1"/>
  <c r="O6" i="1" s="1"/>
  <c r="M8" i="1"/>
  <c r="O8" i="1" s="1"/>
  <c r="M9" i="1"/>
  <c r="O9" i="1" s="1"/>
  <c r="M10" i="1"/>
  <c r="O10" i="1" s="1"/>
  <c r="N8" i="1"/>
  <c r="N9" i="1"/>
  <c r="N10" i="1"/>
  <c r="N7" i="1"/>
  <c r="M7" i="1"/>
  <c r="O7" i="1" s="1"/>
  <c r="O26" i="1" l="1"/>
  <c r="O27" i="1"/>
  <c r="O28" i="1"/>
  <c r="O25" i="1"/>
  <c r="O16" i="1"/>
  <c r="O20" i="1"/>
  <c r="O11" i="1"/>
</calcChain>
</file>

<file path=xl/sharedStrings.xml><?xml version="1.0" encoding="utf-8"?>
<sst xmlns="http://schemas.openxmlformats.org/spreadsheetml/2006/main" count="265" uniqueCount="100">
  <si>
    <t>ns</t>
  </si>
  <si>
    <t>No Load</t>
  </si>
  <si>
    <t>Vin</t>
  </si>
  <si>
    <t>Iin</t>
  </si>
  <si>
    <t>Vout</t>
  </si>
  <si>
    <t>Iout</t>
  </si>
  <si>
    <t>Pin</t>
  </si>
  <si>
    <t>Pout</t>
  </si>
  <si>
    <t>Efficiency</t>
  </si>
  <si>
    <t>choke Sol2</t>
  </si>
  <si>
    <t>cree</t>
  </si>
  <si>
    <t>200ns</t>
  </si>
  <si>
    <t>rohm</t>
  </si>
  <si>
    <t>EP</t>
  </si>
  <si>
    <t>Original</t>
  </si>
  <si>
    <t>dt</t>
  </si>
  <si>
    <t>Noload no coil</t>
  </si>
  <si>
    <t>noload with coil 500n &amp; cap 1u</t>
  </si>
  <si>
    <t>2mhz</t>
  </si>
  <si>
    <t>1mhz</t>
  </si>
  <si>
    <t>2mhz soft</t>
  </si>
  <si>
    <t>1Mhz too hot with 38n dt</t>
  </si>
  <si>
    <t>60v</t>
  </si>
  <si>
    <t>1Mhz with schottky</t>
  </si>
  <si>
    <t>4.7u</t>
  </si>
  <si>
    <t>1.192M</t>
  </si>
  <si>
    <t>shorter dt</t>
  </si>
  <si>
    <t xml:space="preserve">1.5u </t>
  </si>
  <si>
    <t>500khz</t>
  </si>
  <si>
    <t>rise</t>
  </si>
  <si>
    <t>fall</t>
  </si>
  <si>
    <t>6ns</t>
  </si>
  <si>
    <t>air coil</t>
  </si>
  <si>
    <t>103 parallel</t>
  </si>
  <si>
    <t>Air</t>
  </si>
  <si>
    <t>1.3Mhz</t>
  </si>
  <si>
    <t>schottky &amp; air coil</t>
  </si>
  <si>
    <t>Long DT</t>
  </si>
  <si>
    <t>N</t>
  </si>
  <si>
    <t>duty</t>
  </si>
  <si>
    <t>Iload</t>
  </si>
  <si>
    <t>fOptimal</t>
  </si>
  <si>
    <t>VDC</t>
  </si>
  <si>
    <t>L</t>
  </si>
  <si>
    <t>Freq</t>
  </si>
  <si>
    <t>RED</t>
  </si>
  <si>
    <t>FED</t>
  </si>
  <si>
    <t>FED (ns)</t>
  </si>
  <si>
    <t>Freq (Khz)</t>
  </si>
  <si>
    <t>Current (mA)</t>
  </si>
  <si>
    <t>Vout (volt)</t>
  </si>
  <si>
    <t>ADC</t>
  </si>
  <si>
    <t>Volt</t>
  </si>
  <si>
    <t>Current(mA)</t>
  </si>
  <si>
    <t>Duty</t>
  </si>
  <si>
    <t>Optimal freq</t>
  </si>
  <si>
    <t>current in</t>
  </si>
  <si>
    <t>current out</t>
  </si>
  <si>
    <t>just enough current</t>
  </si>
  <si>
    <t>ikqikqikqikqikq</t>
  </si>
  <si>
    <t>y</t>
  </si>
  <si>
    <t>f/d</t>
  </si>
  <si>
    <t>Vout actual</t>
  </si>
  <si>
    <t>TBPRD</t>
  </si>
  <si>
    <t>Voutset</t>
  </si>
  <si>
    <t>VoutActual</t>
  </si>
  <si>
    <t>ADCCounts</t>
  </si>
  <si>
    <t>CMPA</t>
  </si>
  <si>
    <t>Vpro'sKit</t>
  </si>
  <si>
    <t>Vmastech</t>
  </si>
  <si>
    <t>ADCcounts</t>
  </si>
  <si>
    <t>a</t>
  </si>
  <si>
    <t>b</t>
  </si>
  <si>
    <t>DutyCounts</t>
  </si>
  <si>
    <t>adcDcounts</t>
  </si>
  <si>
    <t>Pro'skit</t>
  </si>
  <si>
    <t>adcCounts</t>
  </si>
  <si>
    <t>Amps</t>
  </si>
  <si>
    <t>Vset</t>
  </si>
  <si>
    <t>Output</t>
  </si>
  <si>
    <t>Vload</t>
  </si>
  <si>
    <t>actual</t>
  </si>
  <si>
    <t>count</t>
  </si>
  <si>
    <t>Optimal Freq</t>
  </si>
  <si>
    <t>Rise</t>
  </si>
  <si>
    <t>Fall</t>
  </si>
  <si>
    <t>KHz</t>
  </si>
  <si>
    <t>aIload+b</t>
  </si>
  <si>
    <t>Ton</t>
  </si>
  <si>
    <t>DBRED</t>
  </si>
  <si>
    <t>DBFED</t>
  </si>
  <si>
    <t>Toff</t>
  </si>
  <si>
    <t>Vdc-Vout</t>
  </si>
  <si>
    <t>EffectiveDuty</t>
  </si>
  <si>
    <t>vout</t>
  </si>
  <si>
    <t>vdc-vout</t>
  </si>
  <si>
    <t>counts</t>
  </si>
  <si>
    <t>in 10ns</t>
  </si>
  <si>
    <t>least square fit</t>
  </si>
  <si>
    <t>New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</si>
</sst>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/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2" borderId="0" xfId="1" applyFont="1"/>
    <xf numFmtId="0" fontId="2" fillId="3" borderId="1" xfId="2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Sheet7!$I$4</c:f>
              <c:strCache>
                <c:ptCount val="1"/>
                <c:pt idx="0">
                  <c:v>Vout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Sheet7!$F$6:$F$37</c:f>
              <c:numCache>
                <c:formatCode>General</c:formatCode>
                <c:ptCount val="32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1060</c:v>
                </c:pt>
                <c:pt idx="22">
                  <c:v>200</c:v>
                </c:pt>
                <c:pt idx="23">
                  <c:v>300</c:v>
                </c:pt>
                <c:pt idx="24">
                  <c:v>400</c:v>
                </c:pt>
                <c:pt idx="25">
                  <c:v>500</c:v>
                </c:pt>
                <c:pt idx="26">
                  <c:v>600</c:v>
                </c:pt>
                <c:pt idx="27">
                  <c:v>700</c:v>
                </c:pt>
                <c:pt idx="28">
                  <c:v>800</c:v>
                </c:pt>
                <c:pt idx="29">
                  <c:v>900</c:v>
                </c:pt>
                <c:pt idx="30">
                  <c:v>1000</c:v>
                </c:pt>
                <c:pt idx="31">
                  <c:v>1060</c:v>
                </c:pt>
              </c:numCache>
            </c:numRef>
          </c:cat>
          <c:val>
            <c:numRef>
              <c:f>Sheet7!$I$6:$I$37</c:f>
              <c:numCache>
                <c:formatCode>General</c:formatCode>
                <c:ptCount val="32"/>
                <c:pt idx="0">
                  <c:v>6.07</c:v>
                </c:pt>
                <c:pt idx="1">
                  <c:v>9.31</c:v>
                </c:pt>
                <c:pt idx="2">
                  <c:v>12.55</c:v>
                </c:pt>
                <c:pt idx="3">
                  <c:v>16.010000000000002</c:v>
                </c:pt>
                <c:pt idx="4">
                  <c:v>19.41</c:v>
                </c:pt>
                <c:pt idx="5">
                  <c:v>22.85</c:v>
                </c:pt>
                <c:pt idx="6">
                  <c:v>26.5</c:v>
                </c:pt>
                <c:pt idx="7">
                  <c:v>30.13</c:v>
                </c:pt>
                <c:pt idx="8">
                  <c:v>34.04</c:v>
                </c:pt>
                <c:pt idx="9">
                  <c:v>41.7</c:v>
                </c:pt>
                <c:pt idx="10">
                  <c:v>50.6</c:v>
                </c:pt>
                <c:pt idx="11">
                  <c:v>59.9</c:v>
                </c:pt>
                <c:pt idx="12">
                  <c:v>69.5</c:v>
                </c:pt>
                <c:pt idx="13">
                  <c:v>82.21</c:v>
                </c:pt>
                <c:pt idx="14">
                  <c:v>94.3</c:v>
                </c:pt>
                <c:pt idx="22">
                  <c:v>185.5</c:v>
                </c:pt>
                <c:pt idx="23">
                  <c:v>178.3</c:v>
                </c:pt>
                <c:pt idx="24">
                  <c:v>171.3</c:v>
                </c:pt>
                <c:pt idx="25">
                  <c:v>165.7</c:v>
                </c:pt>
                <c:pt idx="26">
                  <c:v>158.30000000000001</c:v>
                </c:pt>
                <c:pt idx="27">
                  <c:v>149.69999999999999</c:v>
                </c:pt>
                <c:pt idx="28">
                  <c:v>141.80000000000001</c:v>
                </c:pt>
                <c:pt idx="29">
                  <c:v>131.6</c:v>
                </c:pt>
                <c:pt idx="30">
                  <c:v>120</c:v>
                </c:pt>
                <c:pt idx="31">
                  <c:v>104.7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157552"/>
        <c:axId val="223109648"/>
      </c:lineChart>
      <c:catAx>
        <c:axId val="3111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09648"/>
        <c:crosses val="autoZero"/>
        <c:auto val="1"/>
        <c:lblAlgn val="ctr"/>
        <c:lblOffset val="100"/>
        <c:noMultiLvlLbl val="0"/>
      </c:catAx>
      <c:valAx>
        <c:axId val="2231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15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Sheet7!$N$5:$N$37</c:f>
              <c:numCache>
                <c:formatCode>General</c:formatCode>
                <c:ptCount val="33"/>
                <c:pt idx="0">
                  <c:v>5.3343824999999997E-2</c:v>
                </c:pt>
                <c:pt idx="1">
                  <c:v>5.307854E-2</c:v>
                </c:pt>
                <c:pt idx="2">
                  <c:v>5.1301933333333334E-2</c:v>
                </c:pt>
                <c:pt idx="3">
                  <c:v>5.3121599999999998E-2</c:v>
                </c:pt>
                <c:pt idx="4">
                  <c:v>5.0677200000000006E-2</c:v>
                </c:pt>
                <c:pt idx="5">
                  <c:v>5.0909133333333328E-2</c:v>
                </c:pt>
                <c:pt idx="6">
                  <c:v>4.9757142857142868E-2</c:v>
                </c:pt>
                <c:pt idx="7">
                  <c:v>5.0809E-2</c:v>
                </c:pt>
                <c:pt idx="8">
                  <c:v>4.9690177777777782E-2</c:v>
                </c:pt>
                <c:pt idx="9">
                  <c:v>5.1006480000000007E-2</c:v>
                </c:pt>
                <c:pt idx="10">
                  <c:v>4.8660666666666665E-2</c:v>
                </c:pt>
                <c:pt idx="11">
                  <c:v>4.804011428571428E-2</c:v>
                </c:pt>
                <c:pt idx="12">
                  <c:v>4.6339799999999993E-2</c:v>
                </c:pt>
                <c:pt idx="13">
                  <c:v>4.5644999999999998E-2</c:v>
                </c:pt>
                <c:pt idx="14">
                  <c:v>4.5686420000000005E-2</c:v>
                </c:pt>
                <c:pt idx="15">
                  <c:v>4.8055849056603775E-2</c:v>
                </c:pt>
                <c:pt idx="23">
                  <c:v>5.4360499999999999E-2</c:v>
                </c:pt>
                <c:pt idx="24">
                  <c:v>5.740899999999996E-2</c:v>
                </c:pt>
                <c:pt idx="25">
                  <c:v>5.7696499999999977E-2</c:v>
                </c:pt>
                <c:pt idx="26">
                  <c:v>5.3898600000000019E-2</c:v>
                </c:pt>
                <c:pt idx="27">
                  <c:v>5.3728499999999985E-2</c:v>
                </c:pt>
                <c:pt idx="28">
                  <c:v>5.2976000000000016E-2</c:v>
                </c:pt>
                <c:pt idx="29">
                  <c:v>5.1956999999999989E-2</c:v>
                </c:pt>
                <c:pt idx="30">
                  <c:v>5.0576000000000003E-2</c:v>
                </c:pt>
                <c:pt idx="31">
                  <c:v>5.0203999999999999E-2</c:v>
                </c:pt>
                <c:pt idx="32">
                  <c:v>4.5714622641509439E-2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188704"/>
        <c:axId val="224480256"/>
      </c:lineChart>
      <c:catAx>
        <c:axId val="22218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80256"/>
        <c:crosses val="autoZero"/>
        <c:auto val="1"/>
        <c:lblAlgn val="ctr"/>
        <c:lblOffset val="100"/>
        <c:noMultiLvlLbl val="0"/>
      </c:catAx>
      <c:valAx>
        <c:axId val="2244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8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Sheet7!$I$5:$I$20</c:f>
              <c:numCache>
                <c:formatCode>General</c:formatCode>
                <c:ptCount val="16"/>
                <c:pt idx="0">
                  <c:v>4.7699999999999996</c:v>
                </c:pt>
                <c:pt idx="1">
                  <c:v>6.07</c:v>
                </c:pt>
                <c:pt idx="2">
                  <c:v>9.31</c:v>
                </c:pt>
                <c:pt idx="3">
                  <c:v>12.55</c:v>
                </c:pt>
                <c:pt idx="4">
                  <c:v>16.010000000000002</c:v>
                </c:pt>
                <c:pt idx="5">
                  <c:v>19.41</c:v>
                </c:pt>
                <c:pt idx="6">
                  <c:v>22.85</c:v>
                </c:pt>
                <c:pt idx="7">
                  <c:v>26.5</c:v>
                </c:pt>
                <c:pt idx="8">
                  <c:v>30.13</c:v>
                </c:pt>
                <c:pt idx="9">
                  <c:v>34.04</c:v>
                </c:pt>
                <c:pt idx="10">
                  <c:v>41.7</c:v>
                </c:pt>
                <c:pt idx="11">
                  <c:v>50.6</c:v>
                </c:pt>
                <c:pt idx="12">
                  <c:v>59.9</c:v>
                </c:pt>
                <c:pt idx="13">
                  <c:v>69.5</c:v>
                </c:pt>
                <c:pt idx="14">
                  <c:v>82.21</c:v>
                </c:pt>
                <c:pt idx="15">
                  <c:v>94.3</c:v>
                </c:pt>
              </c:numCache>
            </c:numRef>
          </c:xVal>
          <c:yVal>
            <c:numRef>
              <c:f>Sheet7!$G$5:$G$20</c:f>
              <c:numCache>
                <c:formatCode>General</c:formatCode>
                <c:ptCount val="16"/>
                <c:pt idx="0">
                  <c:v>240</c:v>
                </c:pt>
                <c:pt idx="1">
                  <c:v>240</c:v>
                </c:pt>
                <c:pt idx="2">
                  <c:v>235</c:v>
                </c:pt>
                <c:pt idx="3">
                  <c:v>240</c:v>
                </c:pt>
                <c:pt idx="4">
                  <c:v>245</c:v>
                </c:pt>
                <c:pt idx="5">
                  <c:v>250</c:v>
                </c:pt>
                <c:pt idx="6">
                  <c:v>250</c:v>
                </c:pt>
                <c:pt idx="7">
                  <c:v>260</c:v>
                </c:pt>
                <c:pt idx="8">
                  <c:v>260</c:v>
                </c:pt>
                <c:pt idx="9">
                  <c:v>265</c:v>
                </c:pt>
                <c:pt idx="10">
                  <c:v>275</c:v>
                </c:pt>
                <c:pt idx="11">
                  <c:v>290</c:v>
                </c:pt>
                <c:pt idx="12">
                  <c:v>300</c:v>
                </c:pt>
                <c:pt idx="13">
                  <c:v>320</c:v>
                </c:pt>
                <c:pt idx="14">
                  <c:v>350</c:v>
                </c:pt>
                <c:pt idx="15">
                  <c:v>430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27568"/>
        <c:axId val="304998336"/>
      </c:scatterChart>
      <c:valAx>
        <c:axId val="13862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98336"/>
        <c:crosses val="autoZero"/>
        <c:crossBetween val="midCat"/>
      </c:valAx>
      <c:valAx>
        <c:axId val="3049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2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274816222684806E-2"/>
                  <c:y val="-8.8062949621175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Sheet8!$U$6:$U$22</c:f>
              <c:numCache>
                <c:formatCode>General</c:formatCode>
                <c:ptCount val="17"/>
                <c:pt idx="0">
                  <c:v>0.22</c:v>
                </c:pt>
                <c:pt idx="1">
                  <c:v>0.44</c:v>
                </c:pt>
                <c:pt idx="2">
                  <c:v>0.66</c:v>
                </c:pt>
                <c:pt idx="3">
                  <c:v>0.88</c:v>
                </c:pt>
                <c:pt idx="4">
                  <c:v>1.1000000000000001</c:v>
                </c:pt>
                <c:pt idx="5">
                  <c:v>1.32</c:v>
                </c:pt>
                <c:pt idx="6">
                  <c:v>1.54</c:v>
                </c:pt>
                <c:pt idx="7">
                  <c:v>1.75</c:v>
                </c:pt>
                <c:pt idx="8">
                  <c:v>1.86</c:v>
                </c:pt>
                <c:pt idx="9">
                  <c:v>1.97</c:v>
                </c:pt>
                <c:pt idx="10">
                  <c:v>2.08</c:v>
                </c:pt>
                <c:pt idx="11">
                  <c:v>2.19</c:v>
                </c:pt>
                <c:pt idx="12">
                  <c:v>2.29</c:v>
                </c:pt>
                <c:pt idx="13">
                  <c:v>2.4</c:v>
                </c:pt>
                <c:pt idx="14">
                  <c:v>2.5099999999999998</c:v>
                </c:pt>
                <c:pt idx="15">
                  <c:v>2.62</c:v>
                </c:pt>
                <c:pt idx="16">
                  <c:v>2.72</c:v>
                </c:pt>
              </c:numCache>
            </c:numRef>
          </c:xVal>
          <c:yVal>
            <c:numRef>
              <c:f>Sheet8!$Y$6:$Y$21</c:f>
              <c:numCache>
                <c:formatCode>General</c:formatCode>
                <c:ptCount val="16"/>
                <c:pt idx="0">
                  <c:v>6.7320000000000005E-2</c:v>
                </c:pt>
                <c:pt idx="1">
                  <c:v>8.400125E-2</c:v>
                </c:pt>
                <c:pt idx="2">
                  <c:v>9.3573870967741932E-2</c:v>
                </c:pt>
                <c:pt idx="3">
                  <c:v>0.10204563888888889</c:v>
                </c:pt>
                <c:pt idx="4">
                  <c:v>0.11129447368421053</c:v>
                </c:pt>
                <c:pt idx="5">
                  <c:v>0.11953249999999999</c:v>
                </c:pt>
                <c:pt idx="6">
                  <c:v>0.12859547738693469</c:v>
                </c:pt>
                <c:pt idx="7">
                  <c:v>0.1371</c:v>
                </c:pt>
                <c:pt idx="8">
                  <c:v>0.14147368421052631</c:v>
                </c:pt>
                <c:pt idx="9">
                  <c:v>0.14575135135135134</c:v>
                </c:pt>
                <c:pt idx="10">
                  <c:v>0.15045000000000003</c:v>
                </c:pt>
                <c:pt idx="11">
                  <c:v>0.15486742857142854</c:v>
                </c:pt>
                <c:pt idx="12">
                  <c:v>0.15910588235294115</c:v>
                </c:pt>
                <c:pt idx="13">
                  <c:v>0.16329230769230768</c:v>
                </c:pt>
                <c:pt idx="14">
                  <c:v>0.16951923076923078</c:v>
                </c:pt>
                <c:pt idx="15">
                  <c:v>0.17559121621621623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8272"/>
        <c:axId val="318134400"/>
      </c:scatterChart>
      <c:valAx>
        <c:axId val="1378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34400"/>
        <c:crosses val="autoZero"/>
        <c:crossBetween val="midCat"/>
      </c:valAx>
      <c:valAx>
        <c:axId val="3181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Sheet8!$U$6:$U$21</c:f>
              <c:numCache>
                <c:formatCode>General</c:formatCode>
                <c:ptCount val="16"/>
                <c:pt idx="0">
                  <c:v>0.22</c:v>
                </c:pt>
                <c:pt idx="1">
                  <c:v>0.44</c:v>
                </c:pt>
                <c:pt idx="2">
                  <c:v>0.66</c:v>
                </c:pt>
                <c:pt idx="3">
                  <c:v>0.88</c:v>
                </c:pt>
                <c:pt idx="4">
                  <c:v>1.1000000000000001</c:v>
                </c:pt>
                <c:pt idx="5">
                  <c:v>1.32</c:v>
                </c:pt>
                <c:pt idx="6">
                  <c:v>1.54</c:v>
                </c:pt>
                <c:pt idx="7">
                  <c:v>1.75</c:v>
                </c:pt>
                <c:pt idx="8">
                  <c:v>1.86</c:v>
                </c:pt>
                <c:pt idx="9">
                  <c:v>1.97</c:v>
                </c:pt>
                <c:pt idx="10">
                  <c:v>2.08</c:v>
                </c:pt>
                <c:pt idx="11">
                  <c:v>2.19</c:v>
                </c:pt>
                <c:pt idx="12">
                  <c:v>2.29</c:v>
                </c:pt>
                <c:pt idx="13">
                  <c:v>2.4</c:v>
                </c:pt>
                <c:pt idx="14">
                  <c:v>2.5099999999999998</c:v>
                </c:pt>
                <c:pt idx="15">
                  <c:v>2.62</c:v>
                </c:pt>
              </c:numCache>
            </c:numRef>
          </c:xVal>
          <c:yVal>
            <c:numRef>
              <c:f>Sheet8!$AA$6:$AA$21</c:f>
              <c:numCache>
                <c:formatCode>General</c:formatCode>
                <c:ptCount val="16"/>
                <c:pt idx="0">
                  <c:v>2777.7777777777778</c:v>
                </c:pt>
                <c:pt idx="1">
                  <c:v>2107.1115013169447</c:v>
                </c:pt>
                <c:pt idx="2">
                  <c:v>1784.6862406447899</c:v>
                </c:pt>
                <c:pt idx="3">
                  <c:v>1538.5272874909183</c:v>
                </c:pt>
                <c:pt idx="4">
                  <c:v>1320.8202989224887</c:v>
                </c:pt>
                <c:pt idx="5">
                  <c:v>1146.1318051575931</c:v>
                </c:pt>
                <c:pt idx="6">
                  <c:v>987.59305210918103</c:v>
                </c:pt>
                <c:pt idx="7">
                  <c:v>853.39168490153168</c:v>
                </c:pt>
                <c:pt idx="8">
                  <c:v>791.66666666666674</c:v>
                </c:pt>
                <c:pt idx="9">
                  <c:v>734.1269841269841</c:v>
                </c:pt>
                <c:pt idx="10">
                  <c:v>677.96610169491521</c:v>
                </c:pt>
                <c:pt idx="11">
                  <c:v>626.34216177523263</c:v>
                </c:pt>
                <c:pt idx="12">
                  <c:v>578.23129251700686</c:v>
                </c:pt>
                <c:pt idx="13">
                  <c:v>532.78688524590166</c:v>
                </c:pt>
                <c:pt idx="14">
                  <c:v>483.72093023255815</c:v>
                </c:pt>
                <c:pt idx="15">
                  <c:v>438.51851851851848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36640"/>
        <c:axId val="318137200"/>
      </c:scatterChart>
      <c:valAx>
        <c:axId val="31813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37200"/>
        <c:crosses val="autoZero"/>
        <c:crossBetween val="midCat"/>
      </c:valAx>
      <c:valAx>
        <c:axId val="3181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3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Sheet8!$AY$7:$AY$32</c:f>
              <c:numCache>
                <c:formatCode>General</c:formatCode>
                <c:ptCount val="26"/>
                <c:pt idx="0">
                  <c:v>0.12</c:v>
                </c:pt>
                <c:pt idx="1">
                  <c:v>0.155</c:v>
                </c:pt>
                <c:pt idx="2">
                  <c:v>0.2</c:v>
                </c:pt>
                <c:pt idx="3">
                  <c:v>0.23</c:v>
                </c:pt>
                <c:pt idx="4">
                  <c:v>0.31</c:v>
                </c:pt>
                <c:pt idx="5">
                  <c:v>0.4</c:v>
                </c:pt>
                <c:pt idx="6">
                  <c:v>0.51</c:v>
                </c:pt>
                <c:pt idx="7">
                  <c:v>0.61</c:v>
                </c:pt>
                <c:pt idx="8">
                  <c:v>0.72</c:v>
                </c:pt>
                <c:pt idx="9">
                  <c:v>0.82</c:v>
                </c:pt>
                <c:pt idx="10">
                  <c:v>0.92</c:v>
                </c:pt>
                <c:pt idx="11">
                  <c:v>1.02</c:v>
                </c:pt>
                <c:pt idx="12">
                  <c:v>1.1299999999999999</c:v>
                </c:pt>
                <c:pt idx="13">
                  <c:v>1.24</c:v>
                </c:pt>
                <c:pt idx="14">
                  <c:v>1.34</c:v>
                </c:pt>
                <c:pt idx="15">
                  <c:v>1.43</c:v>
                </c:pt>
                <c:pt idx="16">
                  <c:v>1.53</c:v>
                </c:pt>
                <c:pt idx="17">
                  <c:v>1.64</c:v>
                </c:pt>
                <c:pt idx="18">
                  <c:v>1.75</c:v>
                </c:pt>
                <c:pt idx="19">
                  <c:v>1.85</c:v>
                </c:pt>
                <c:pt idx="20">
                  <c:v>1.95</c:v>
                </c:pt>
                <c:pt idx="21">
                  <c:v>2.06</c:v>
                </c:pt>
                <c:pt idx="22">
                  <c:v>2.16</c:v>
                </c:pt>
                <c:pt idx="25">
                  <c:v>2.66</c:v>
                </c:pt>
              </c:numCache>
            </c:numRef>
          </c:xVal>
          <c:yVal>
            <c:numRef>
              <c:f>Sheet8!$BJ$7:$BJ$32</c:f>
              <c:numCache>
                <c:formatCode>General</c:formatCode>
                <c:ptCount val="26"/>
                <c:pt idx="0">
                  <c:v>1725966.3599999999</c:v>
                </c:pt>
                <c:pt idx="1">
                  <c:v>1731741.44</c:v>
                </c:pt>
                <c:pt idx="2">
                  <c:v>1775599.3199999998</c:v>
                </c:pt>
                <c:pt idx="3">
                  <c:v>1793277.47</c:v>
                </c:pt>
                <c:pt idx="4">
                  <c:v>1893969.9300000002</c:v>
                </c:pt>
                <c:pt idx="5">
                  <c:v>2051144.5499999998</c:v>
                </c:pt>
                <c:pt idx="6">
                  <c:v>2148135.06</c:v>
                </c:pt>
                <c:pt idx="7">
                  <c:v>2258961.04</c:v>
                </c:pt>
                <c:pt idx="8">
                  <c:v>2378988.48</c:v>
                </c:pt>
                <c:pt idx="9">
                  <c:v>2495067.27</c:v>
                </c:pt>
                <c:pt idx="10">
                  <c:v>2593305</c:v>
                </c:pt>
                <c:pt idx="11">
                  <c:v>2709583.5</c:v>
                </c:pt>
                <c:pt idx="12">
                  <c:v>2825658.5</c:v>
                </c:pt>
                <c:pt idx="13">
                  <c:v>2929523.1</c:v>
                </c:pt>
                <c:pt idx="14">
                  <c:v>3031325.8000000003</c:v>
                </c:pt>
                <c:pt idx="15">
                  <c:v>3134589.6</c:v>
                </c:pt>
                <c:pt idx="16">
                  <c:v>3239360.1</c:v>
                </c:pt>
                <c:pt idx="17">
                  <c:v>3352357</c:v>
                </c:pt>
                <c:pt idx="18">
                  <c:v>3506712.1999999997</c:v>
                </c:pt>
                <c:pt idx="19">
                  <c:v>3680176</c:v>
                </c:pt>
                <c:pt idx="20">
                  <c:v>3841843.2000000002</c:v>
                </c:pt>
                <c:pt idx="21">
                  <c:v>4022978</c:v>
                </c:pt>
                <c:pt idx="22">
                  <c:v>4157854.4999999995</c:v>
                </c:pt>
                <c:pt idx="25">
                  <c:v>4580706.2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39440"/>
        <c:axId val="318140000"/>
      </c:scatterChart>
      <c:valAx>
        <c:axId val="31813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40000"/>
        <c:crosses val="autoZero"/>
        <c:crossBetween val="midCat"/>
      </c:valAx>
      <c:valAx>
        <c:axId val="3181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3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Sheet8!$AG$9:$AG$25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</c:numCache>
            </c:numRef>
          </c:xVal>
          <c:yVal>
            <c:numRef>
              <c:f>Sheet8!$AH$9:$AH$25</c:f>
              <c:numCache>
                <c:formatCode>General</c:formatCode>
                <c:ptCount val="17"/>
                <c:pt idx="0">
                  <c:v>150</c:v>
                </c:pt>
                <c:pt idx="1">
                  <c:v>245</c:v>
                </c:pt>
                <c:pt idx="2">
                  <c:v>310</c:v>
                </c:pt>
                <c:pt idx="3">
                  <c:v>360</c:v>
                </c:pt>
                <c:pt idx="4">
                  <c:v>380</c:v>
                </c:pt>
                <c:pt idx="5">
                  <c:v>400</c:v>
                </c:pt>
                <c:pt idx="6">
                  <c:v>398</c:v>
                </c:pt>
                <c:pt idx="7">
                  <c:v>390</c:v>
                </c:pt>
                <c:pt idx="8">
                  <c:v>380</c:v>
                </c:pt>
                <c:pt idx="9">
                  <c:v>370</c:v>
                </c:pt>
                <c:pt idx="10">
                  <c:v>360</c:v>
                </c:pt>
                <c:pt idx="11">
                  <c:v>350</c:v>
                </c:pt>
                <c:pt idx="12">
                  <c:v>340</c:v>
                </c:pt>
                <c:pt idx="13">
                  <c:v>325</c:v>
                </c:pt>
                <c:pt idx="14">
                  <c:v>312</c:v>
                </c:pt>
                <c:pt idx="15">
                  <c:v>296</c:v>
                </c:pt>
                <c:pt idx="16">
                  <c:v>280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42240"/>
        <c:axId val="318142800"/>
      </c:scatterChart>
      <c:valAx>
        <c:axId val="31814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42800"/>
        <c:crosses val="autoZero"/>
        <c:crossBetween val="midCat"/>
      </c:valAx>
      <c:valAx>
        <c:axId val="3181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4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Sheet8!$AV$7:$AV$30</c:f>
              <c:numCache>
                <c:formatCode>General</c:formatCode>
                <c:ptCount val="24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</c:numCache>
            </c:numRef>
          </c:xVal>
          <c:yVal>
            <c:numRef>
              <c:f>Sheet8!$BA$7:$BA$30</c:f>
              <c:numCache>
                <c:formatCode>General</c:formatCode>
                <c:ptCount val="24"/>
                <c:pt idx="0">
                  <c:v>91</c:v>
                </c:pt>
                <c:pt idx="1">
                  <c:v>115</c:v>
                </c:pt>
                <c:pt idx="2">
                  <c:v>141</c:v>
                </c:pt>
                <c:pt idx="3">
                  <c:v>168</c:v>
                </c:pt>
                <c:pt idx="4">
                  <c:v>205</c:v>
                </c:pt>
                <c:pt idx="5">
                  <c:v>250</c:v>
                </c:pt>
                <c:pt idx="6">
                  <c:v>290</c:v>
                </c:pt>
                <c:pt idx="7">
                  <c:v>325</c:v>
                </c:pt>
                <c:pt idx="8">
                  <c:v>353</c:v>
                </c:pt>
                <c:pt idx="9">
                  <c:v>370</c:v>
                </c:pt>
                <c:pt idx="10">
                  <c:v>392</c:v>
                </c:pt>
                <c:pt idx="11">
                  <c:v>399</c:v>
                </c:pt>
                <c:pt idx="12">
                  <c:v>408</c:v>
                </c:pt>
                <c:pt idx="13">
                  <c:v>416</c:v>
                </c:pt>
                <c:pt idx="14">
                  <c:v>421</c:v>
                </c:pt>
                <c:pt idx="15">
                  <c:v>421</c:v>
                </c:pt>
                <c:pt idx="16">
                  <c:v>420</c:v>
                </c:pt>
                <c:pt idx="17">
                  <c:v>415</c:v>
                </c:pt>
                <c:pt idx="18">
                  <c:v>410</c:v>
                </c:pt>
                <c:pt idx="19">
                  <c:v>402</c:v>
                </c:pt>
                <c:pt idx="20">
                  <c:v>388</c:v>
                </c:pt>
                <c:pt idx="21">
                  <c:v>375</c:v>
                </c:pt>
                <c:pt idx="22">
                  <c:v>361</c:v>
                </c:pt>
                <c:pt idx="23">
                  <c:v>345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Sheet8!$AW$7:$AW$29</c:f>
              <c:numCache>
                <c:formatCode>General</c:formatCode>
                <c:ptCount val="23"/>
                <c:pt idx="0">
                  <c:v>5.99</c:v>
                </c:pt>
                <c:pt idx="1">
                  <c:v>7.78</c:v>
                </c:pt>
                <c:pt idx="2">
                  <c:v>9.74</c:v>
                </c:pt>
                <c:pt idx="3">
                  <c:v>11.61</c:v>
                </c:pt>
                <c:pt idx="4">
                  <c:v>15.01</c:v>
                </c:pt>
                <c:pt idx="5">
                  <c:v>19.55</c:v>
                </c:pt>
                <c:pt idx="6">
                  <c:v>24.86</c:v>
                </c:pt>
                <c:pt idx="7">
                  <c:v>29.88</c:v>
                </c:pt>
                <c:pt idx="8">
                  <c:v>35.119999999999997</c:v>
                </c:pt>
                <c:pt idx="9">
                  <c:v>39.869999999999997</c:v>
                </c:pt>
                <c:pt idx="10">
                  <c:v>44.9</c:v>
                </c:pt>
                <c:pt idx="11">
                  <c:v>49.7</c:v>
                </c:pt>
                <c:pt idx="12">
                  <c:v>54.9</c:v>
                </c:pt>
                <c:pt idx="13">
                  <c:v>60.1</c:v>
                </c:pt>
                <c:pt idx="14">
                  <c:v>65.099999999999994</c:v>
                </c:pt>
                <c:pt idx="15">
                  <c:v>69.8</c:v>
                </c:pt>
                <c:pt idx="16">
                  <c:v>74.7</c:v>
                </c:pt>
                <c:pt idx="17">
                  <c:v>79.599999999999994</c:v>
                </c:pt>
                <c:pt idx="18">
                  <c:v>84.9</c:v>
                </c:pt>
                <c:pt idx="19">
                  <c:v>89.8</c:v>
                </c:pt>
                <c:pt idx="20">
                  <c:v>94.6</c:v>
                </c:pt>
                <c:pt idx="21">
                  <c:v>100</c:v>
                </c:pt>
                <c:pt idx="22">
                  <c:v>104.9</c:v>
                </c:pt>
              </c:numCache>
            </c:numRef>
          </c:xVal>
          <c:yVal>
            <c:numRef>
              <c:f>Sheet8!$BA$7:$BA$29</c:f>
              <c:numCache>
                <c:formatCode>General</c:formatCode>
                <c:ptCount val="23"/>
                <c:pt idx="0">
                  <c:v>91</c:v>
                </c:pt>
                <c:pt idx="1">
                  <c:v>115</c:v>
                </c:pt>
                <c:pt idx="2">
                  <c:v>141</c:v>
                </c:pt>
                <c:pt idx="3">
                  <c:v>168</c:v>
                </c:pt>
                <c:pt idx="4">
                  <c:v>205</c:v>
                </c:pt>
                <c:pt idx="5">
                  <c:v>250</c:v>
                </c:pt>
                <c:pt idx="6">
                  <c:v>290</c:v>
                </c:pt>
                <c:pt idx="7">
                  <c:v>325</c:v>
                </c:pt>
                <c:pt idx="8">
                  <c:v>353</c:v>
                </c:pt>
                <c:pt idx="9">
                  <c:v>370</c:v>
                </c:pt>
                <c:pt idx="10">
                  <c:v>392</c:v>
                </c:pt>
                <c:pt idx="11">
                  <c:v>399</c:v>
                </c:pt>
                <c:pt idx="12">
                  <c:v>408</c:v>
                </c:pt>
                <c:pt idx="13">
                  <c:v>416</c:v>
                </c:pt>
                <c:pt idx="14">
                  <c:v>421</c:v>
                </c:pt>
                <c:pt idx="15">
                  <c:v>421</c:v>
                </c:pt>
                <c:pt idx="16">
                  <c:v>420</c:v>
                </c:pt>
                <c:pt idx="17">
                  <c:v>415</c:v>
                </c:pt>
                <c:pt idx="18">
                  <c:v>410</c:v>
                </c:pt>
                <c:pt idx="19">
                  <c:v>402</c:v>
                </c:pt>
                <c:pt idx="20">
                  <c:v>388</c:v>
                </c:pt>
                <c:pt idx="21">
                  <c:v>375</c:v>
                </c:pt>
                <c:pt idx="22">
                  <c:v>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46720"/>
        <c:axId val="318147280"/>
      </c:scatterChart>
      <c:valAx>
        <c:axId val="31814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47280"/>
        <c:crosses val="autoZero"/>
        <c:crossBetween val="midCat"/>
      </c:valAx>
      <c:valAx>
        <c:axId val="3181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4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Sheet8!$AW$7:$AW$29</c:f>
              <c:numCache>
                <c:formatCode>General</c:formatCode>
                <c:ptCount val="23"/>
                <c:pt idx="0">
                  <c:v>5.99</c:v>
                </c:pt>
                <c:pt idx="1">
                  <c:v>7.78</c:v>
                </c:pt>
                <c:pt idx="2">
                  <c:v>9.74</c:v>
                </c:pt>
                <c:pt idx="3">
                  <c:v>11.61</c:v>
                </c:pt>
                <c:pt idx="4">
                  <c:v>15.01</c:v>
                </c:pt>
                <c:pt idx="5">
                  <c:v>19.55</c:v>
                </c:pt>
                <c:pt idx="6">
                  <c:v>24.86</c:v>
                </c:pt>
                <c:pt idx="7">
                  <c:v>29.88</c:v>
                </c:pt>
                <c:pt idx="8">
                  <c:v>35.119999999999997</c:v>
                </c:pt>
                <c:pt idx="9">
                  <c:v>39.869999999999997</c:v>
                </c:pt>
                <c:pt idx="10">
                  <c:v>44.9</c:v>
                </c:pt>
                <c:pt idx="11">
                  <c:v>49.7</c:v>
                </c:pt>
                <c:pt idx="12">
                  <c:v>54.9</c:v>
                </c:pt>
                <c:pt idx="13">
                  <c:v>60.1</c:v>
                </c:pt>
                <c:pt idx="14">
                  <c:v>65.099999999999994</c:v>
                </c:pt>
                <c:pt idx="15">
                  <c:v>69.8</c:v>
                </c:pt>
                <c:pt idx="16">
                  <c:v>74.7</c:v>
                </c:pt>
                <c:pt idx="17">
                  <c:v>79.599999999999994</c:v>
                </c:pt>
                <c:pt idx="18">
                  <c:v>84.9</c:v>
                </c:pt>
                <c:pt idx="19">
                  <c:v>89.8</c:v>
                </c:pt>
                <c:pt idx="20">
                  <c:v>94.6</c:v>
                </c:pt>
                <c:pt idx="21">
                  <c:v>100</c:v>
                </c:pt>
                <c:pt idx="22">
                  <c:v>104.9</c:v>
                </c:pt>
              </c:numCache>
            </c:numRef>
          </c:xVal>
          <c:yVal>
            <c:numRef>
              <c:f>Sheet8!$BD$7:$BD$29</c:f>
              <c:numCache>
                <c:formatCode>General</c:formatCode>
                <c:ptCount val="23"/>
                <c:pt idx="0">
                  <c:v>9036</c:v>
                </c:pt>
                <c:pt idx="1">
                  <c:v>9152</c:v>
                </c:pt>
                <c:pt idx="2">
                  <c:v>9482</c:v>
                </c:pt>
                <c:pt idx="3">
                  <c:v>9673</c:v>
                </c:pt>
                <c:pt idx="4">
                  <c:v>10407</c:v>
                </c:pt>
                <c:pt idx="5">
                  <c:v>11559</c:v>
                </c:pt>
                <c:pt idx="6">
                  <c:v>12479</c:v>
                </c:pt>
                <c:pt idx="7">
                  <c:v>13517</c:v>
                </c:pt>
                <c:pt idx="8">
                  <c:v>14696</c:v>
                </c:pt>
                <c:pt idx="9">
                  <c:v>15879</c:v>
                </c:pt>
                <c:pt idx="10">
                  <c:v>17050</c:v>
                </c:pt>
                <c:pt idx="11">
                  <c:v>18395</c:v>
                </c:pt>
                <c:pt idx="12">
                  <c:v>19885</c:v>
                </c:pt>
                <c:pt idx="13">
                  <c:v>21399</c:v>
                </c:pt>
                <c:pt idx="14">
                  <c:v>22982</c:v>
                </c:pt>
                <c:pt idx="15">
                  <c:v>24643</c:v>
                </c:pt>
                <c:pt idx="16">
                  <c:v>26487</c:v>
                </c:pt>
                <c:pt idx="17">
                  <c:v>28555</c:v>
                </c:pt>
                <c:pt idx="18">
                  <c:v>31282</c:v>
                </c:pt>
                <c:pt idx="19">
                  <c:v>34330</c:v>
                </c:pt>
                <c:pt idx="20">
                  <c:v>37518</c:v>
                </c:pt>
                <c:pt idx="21">
                  <c:v>41474</c:v>
                </c:pt>
                <c:pt idx="22">
                  <c:v>45145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49520"/>
        <c:axId val="318150080"/>
      </c:scatterChart>
      <c:valAx>
        <c:axId val="31814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50080"/>
        <c:crosses val="autoZero"/>
        <c:crossBetween val="midCat"/>
      </c:valAx>
      <c:valAx>
        <c:axId val="3181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4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  <a:r>
              <a:rPr lang="en-US" baseline="0"/>
              <a:t> Voltage calibration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Calib!$D$4</c:f>
              <c:strCache>
                <c:ptCount val="1"/>
                <c:pt idx="0">
                  <c:v>Vpro'sKit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Calib!$C$5:$C$18</c:f>
              <c:numCache>
                <c:formatCode>General</c:formatCode>
                <c:ptCount val="14"/>
                <c:pt idx="0">
                  <c:v>888</c:v>
                </c:pt>
                <c:pt idx="1">
                  <c:v>514</c:v>
                </c:pt>
                <c:pt idx="2">
                  <c:v>753</c:v>
                </c:pt>
                <c:pt idx="3">
                  <c:v>1131</c:v>
                </c:pt>
                <c:pt idx="4">
                  <c:v>1259</c:v>
                </c:pt>
                <c:pt idx="5">
                  <c:v>1385</c:v>
                </c:pt>
                <c:pt idx="6">
                  <c:v>1510</c:v>
                </c:pt>
                <c:pt idx="7">
                  <c:v>1760</c:v>
                </c:pt>
                <c:pt idx="8">
                  <c:v>1999</c:v>
                </c:pt>
                <c:pt idx="9">
                  <c:v>2108</c:v>
                </c:pt>
                <c:pt idx="10">
                  <c:v>2207</c:v>
                </c:pt>
                <c:pt idx="11">
                  <c:v>2256</c:v>
                </c:pt>
                <c:pt idx="12">
                  <c:v>2407</c:v>
                </c:pt>
                <c:pt idx="13">
                  <c:v>2430</c:v>
                </c:pt>
              </c:numCache>
            </c:numRef>
          </c:xVal>
          <c:yVal>
            <c:numRef>
              <c:f>Calib!$D$5:$D$18</c:f>
              <c:numCache>
                <c:formatCode>General</c:formatCode>
                <c:ptCount val="14"/>
                <c:pt idx="0">
                  <c:v>69.099999999999994</c:v>
                </c:pt>
                <c:pt idx="1">
                  <c:v>40.200000000000003</c:v>
                </c:pt>
                <c:pt idx="2">
                  <c:v>58.8</c:v>
                </c:pt>
                <c:pt idx="3">
                  <c:v>88</c:v>
                </c:pt>
                <c:pt idx="4">
                  <c:v>97.7</c:v>
                </c:pt>
                <c:pt idx="5">
                  <c:v>107.5</c:v>
                </c:pt>
                <c:pt idx="6">
                  <c:v>117.2</c:v>
                </c:pt>
                <c:pt idx="7">
                  <c:v>136.5</c:v>
                </c:pt>
                <c:pt idx="8">
                  <c:v>154.80000000000001</c:v>
                </c:pt>
                <c:pt idx="9">
                  <c:v>163.30000000000001</c:v>
                </c:pt>
                <c:pt idx="10">
                  <c:v>171</c:v>
                </c:pt>
                <c:pt idx="11">
                  <c:v>174.9</c:v>
                </c:pt>
                <c:pt idx="12">
                  <c:v>186.5</c:v>
                </c:pt>
                <c:pt idx="13">
                  <c:v>188.3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Calib!$E$4</c:f>
              <c:strCache>
                <c:ptCount val="1"/>
                <c:pt idx="0">
                  <c:v>Vmastech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901205938283469"/>
                  <c:y val="6.87150843440589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Calib!$C$5:$C$18</c:f>
              <c:numCache>
                <c:formatCode>General</c:formatCode>
                <c:ptCount val="14"/>
                <c:pt idx="0">
                  <c:v>888</c:v>
                </c:pt>
                <c:pt idx="1">
                  <c:v>514</c:v>
                </c:pt>
                <c:pt idx="2">
                  <c:v>753</c:v>
                </c:pt>
                <c:pt idx="3">
                  <c:v>1131</c:v>
                </c:pt>
                <c:pt idx="4">
                  <c:v>1259</c:v>
                </c:pt>
                <c:pt idx="5">
                  <c:v>1385</c:v>
                </c:pt>
                <c:pt idx="6">
                  <c:v>1510</c:v>
                </c:pt>
                <c:pt idx="7">
                  <c:v>1760</c:v>
                </c:pt>
                <c:pt idx="8">
                  <c:v>1999</c:v>
                </c:pt>
                <c:pt idx="9">
                  <c:v>2108</c:v>
                </c:pt>
                <c:pt idx="10">
                  <c:v>2207</c:v>
                </c:pt>
                <c:pt idx="11">
                  <c:v>2256</c:v>
                </c:pt>
                <c:pt idx="12">
                  <c:v>2407</c:v>
                </c:pt>
                <c:pt idx="13">
                  <c:v>2430</c:v>
                </c:pt>
              </c:numCache>
            </c:numRef>
          </c:xVal>
          <c:yVal>
            <c:numRef>
              <c:f>Calib!$E$5:$E$18</c:f>
              <c:numCache>
                <c:formatCode>General</c:formatCode>
                <c:ptCount val="14"/>
                <c:pt idx="0">
                  <c:v>69</c:v>
                </c:pt>
                <c:pt idx="1">
                  <c:v>40.200000000000003</c:v>
                </c:pt>
                <c:pt idx="2">
                  <c:v>58.7</c:v>
                </c:pt>
                <c:pt idx="3">
                  <c:v>87.9</c:v>
                </c:pt>
                <c:pt idx="4">
                  <c:v>97.6</c:v>
                </c:pt>
                <c:pt idx="5">
                  <c:v>107.3</c:v>
                </c:pt>
                <c:pt idx="6">
                  <c:v>117</c:v>
                </c:pt>
                <c:pt idx="7">
                  <c:v>136.5</c:v>
                </c:pt>
                <c:pt idx="8">
                  <c:v>154.6</c:v>
                </c:pt>
                <c:pt idx="9">
                  <c:v>163</c:v>
                </c:pt>
                <c:pt idx="10">
                  <c:v>170.8</c:v>
                </c:pt>
                <c:pt idx="11">
                  <c:v>174.6</c:v>
                </c:pt>
                <c:pt idx="12">
                  <c:v>186.2</c:v>
                </c:pt>
                <c:pt idx="13">
                  <c:v>188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51760"/>
        <c:axId val="318152320"/>
      </c:scatterChart>
      <c:valAx>
        <c:axId val="31815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52320"/>
        <c:crosses val="autoZero"/>
        <c:crossBetween val="midCat"/>
      </c:valAx>
      <c:valAx>
        <c:axId val="3181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5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Calib!$C$38:$C$58</c:f>
              <c:numCache>
                <c:formatCode>General</c:formatCode>
                <c:ptCount val="21"/>
                <c:pt idx="0">
                  <c:v>2041</c:v>
                </c:pt>
                <c:pt idx="1">
                  <c:v>2060</c:v>
                </c:pt>
                <c:pt idx="2">
                  <c:v>2091</c:v>
                </c:pt>
                <c:pt idx="3">
                  <c:v>2119</c:v>
                </c:pt>
                <c:pt idx="4">
                  <c:v>2159</c:v>
                </c:pt>
                <c:pt idx="5">
                  <c:v>2199</c:v>
                </c:pt>
                <c:pt idx="6">
                  <c:v>2205</c:v>
                </c:pt>
                <c:pt idx="7">
                  <c:v>1828</c:v>
                </c:pt>
                <c:pt idx="8">
                  <c:v>2238</c:v>
                </c:pt>
                <c:pt idx="9">
                  <c:v>2308</c:v>
                </c:pt>
                <c:pt idx="10">
                  <c:v>1755</c:v>
                </c:pt>
                <c:pt idx="11">
                  <c:v>1597</c:v>
                </c:pt>
                <c:pt idx="12">
                  <c:v>1859</c:v>
                </c:pt>
                <c:pt idx="13">
                  <c:v>1875</c:v>
                </c:pt>
                <c:pt idx="14">
                  <c:v>1910</c:v>
                </c:pt>
                <c:pt idx="15">
                  <c:v>1922</c:v>
                </c:pt>
                <c:pt idx="16">
                  <c:v>1945</c:v>
                </c:pt>
                <c:pt idx="17">
                  <c:v>1960</c:v>
                </c:pt>
                <c:pt idx="18">
                  <c:v>1971</c:v>
                </c:pt>
                <c:pt idx="19">
                  <c:v>1990</c:v>
                </c:pt>
                <c:pt idx="20">
                  <c:v>2016</c:v>
                </c:pt>
              </c:numCache>
            </c:numRef>
          </c:xVal>
          <c:yVal>
            <c:numRef>
              <c:f>Calib!$D$38:$D$58</c:f>
              <c:numCache>
                <c:formatCode>General</c:formatCode>
                <c:ptCount val="21"/>
                <c:pt idx="0">
                  <c:v>9.1999999999999998E-2</c:v>
                </c:pt>
                <c:pt idx="1">
                  <c:v>0.316</c:v>
                </c:pt>
                <c:pt idx="2">
                  <c:v>0.69699999999999995</c:v>
                </c:pt>
                <c:pt idx="3">
                  <c:v>1.0269999999999999</c:v>
                </c:pt>
                <c:pt idx="4">
                  <c:v>1.5</c:v>
                </c:pt>
                <c:pt idx="5">
                  <c:v>1.976</c:v>
                </c:pt>
                <c:pt idx="6">
                  <c:v>2.0510000000000002</c:v>
                </c:pt>
                <c:pt idx="7">
                  <c:v>-2.444</c:v>
                </c:pt>
                <c:pt idx="8">
                  <c:v>2.4470000000000001</c:v>
                </c:pt>
                <c:pt idx="9">
                  <c:v>3.278</c:v>
                </c:pt>
                <c:pt idx="10">
                  <c:v>-3.2789999999999999</c:v>
                </c:pt>
                <c:pt idx="11">
                  <c:v>-5.15</c:v>
                </c:pt>
                <c:pt idx="12">
                  <c:v>-2.0510000000000002</c:v>
                </c:pt>
                <c:pt idx="13">
                  <c:v>-1.859</c:v>
                </c:pt>
                <c:pt idx="14">
                  <c:v>-1.4450000000000001</c:v>
                </c:pt>
                <c:pt idx="15">
                  <c:v>-1.294</c:v>
                </c:pt>
                <c:pt idx="16">
                  <c:v>-1.028</c:v>
                </c:pt>
                <c:pt idx="17">
                  <c:v>-0.84</c:v>
                </c:pt>
                <c:pt idx="18">
                  <c:v>-0.71299999999999997</c:v>
                </c:pt>
                <c:pt idx="19">
                  <c:v>-0.48599999999999999</c:v>
                </c:pt>
                <c:pt idx="20">
                  <c:v>-0.186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55120"/>
        <c:axId val="318155680"/>
      </c:scatterChart>
      <c:valAx>
        <c:axId val="31815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55680"/>
        <c:crosses val="autoZero"/>
        <c:crossBetween val="midCat"/>
      </c:valAx>
      <c:valAx>
        <c:axId val="3181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5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Calib!$K$64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Calib!$C$76:$C$116</c:f>
              <c:numCache>
                <c:formatCode>General</c:formatCode>
                <c:ptCount val="41"/>
                <c:pt idx="0">
                  <c:v>2053</c:v>
                </c:pt>
                <c:pt idx="1">
                  <c:v>2048</c:v>
                </c:pt>
                <c:pt idx="2">
                  <c:v>2055</c:v>
                </c:pt>
                <c:pt idx="3">
                  <c:v>2059</c:v>
                </c:pt>
                <c:pt idx="4">
                  <c:v>2063</c:v>
                </c:pt>
                <c:pt idx="5">
                  <c:v>2069</c:v>
                </c:pt>
                <c:pt idx="6">
                  <c:v>2073</c:v>
                </c:pt>
                <c:pt idx="7">
                  <c:v>2079</c:v>
                </c:pt>
                <c:pt idx="8">
                  <c:v>2085</c:v>
                </c:pt>
                <c:pt idx="9">
                  <c:v>2089</c:v>
                </c:pt>
                <c:pt idx="10">
                  <c:v>2102</c:v>
                </c:pt>
                <c:pt idx="11">
                  <c:v>2109</c:v>
                </c:pt>
                <c:pt idx="12">
                  <c:v>2117</c:v>
                </c:pt>
                <c:pt idx="13">
                  <c:v>2127</c:v>
                </c:pt>
                <c:pt idx="14">
                  <c:v>2137</c:v>
                </c:pt>
                <c:pt idx="15">
                  <c:v>2145</c:v>
                </c:pt>
                <c:pt idx="16">
                  <c:v>2154</c:v>
                </c:pt>
                <c:pt idx="17">
                  <c:v>2161</c:v>
                </c:pt>
                <c:pt idx="18">
                  <c:v>2167</c:v>
                </c:pt>
                <c:pt idx="19">
                  <c:v>2175</c:v>
                </c:pt>
                <c:pt idx="20">
                  <c:v>2184</c:v>
                </c:pt>
                <c:pt idx="21">
                  <c:v>2197</c:v>
                </c:pt>
                <c:pt idx="22">
                  <c:v>2205</c:v>
                </c:pt>
                <c:pt idx="23">
                  <c:v>2212</c:v>
                </c:pt>
                <c:pt idx="24">
                  <c:v>2220</c:v>
                </c:pt>
                <c:pt idx="25">
                  <c:v>1872</c:v>
                </c:pt>
                <c:pt idx="26">
                  <c:v>1878</c:v>
                </c:pt>
                <c:pt idx="27">
                  <c:v>1891</c:v>
                </c:pt>
                <c:pt idx="28">
                  <c:v>1903</c:v>
                </c:pt>
                <c:pt idx="29">
                  <c:v>1912</c:v>
                </c:pt>
                <c:pt idx="30">
                  <c:v>1929</c:v>
                </c:pt>
                <c:pt idx="31">
                  <c:v>1950</c:v>
                </c:pt>
                <c:pt idx="32">
                  <c:v>1965</c:v>
                </c:pt>
                <c:pt idx="33">
                  <c:v>1977</c:v>
                </c:pt>
                <c:pt idx="34">
                  <c:v>1994</c:v>
                </c:pt>
                <c:pt idx="35">
                  <c:v>2003</c:v>
                </c:pt>
                <c:pt idx="36">
                  <c:v>2014</c:v>
                </c:pt>
                <c:pt idx="37">
                  <c:v>2017</c:v>
                </c:pt>
                <c:pt idx="38">
                  <c:v>2020</c:v>
                </c:pt>
                <c:pt idx="39">
                  <c:v>2025</c:v>
                </c:pt>
                <c:pt idx="40">
                  <c:v>2031</c:v>
                </c:pt>
              </c:numCache>
            </c:numRef>
          </c:xVal>
          <c:yVal>
            <c:numRef>
              <c:f>Calib!$D$76:$D$116</c:f>
              <c:numCache>
                <c:formatCode>General</c:formatCode>
                <c:ptCount val="41"/>
                <c:pt idx="0">
                  <c:v>88.9</c:v>
                </c:pt>
                <c:pt idx="1">
                  <c:v>31.76</c:v>
                </c:pt>
                <c:pt idx="2">
                  <c:v>110.7</c:v>
                </c:pt>
                <c:pt idx="3">
                  <c:v>151.4</c:v>
                </c:pt>
                <c:pt idx="4">
                  <c:v>197.6</c:v>
                </c:pt>
                <c:pt idx="5">
                  <c:v>269</c:v>
                </c:pt>
                <c:pt idx="6">
                  <c:v>317</c:v>
                </c:pt>
                <c:pt idx="7">
                  <c:v>385</c:v>
                </c:pt>
                <c:pt idx="8">
                  <c:v>473</c:v>
                </c:pt>
                <c:pt idx="9">
                  <c:v>520</c:v>
                </c:pt>
                <c:pt idx="10">
                  <c:v>672</c:v>
                </c:pt>
                <c:pt idx="11">
                  <c:v>751</c:v>
                </c:pt>
                <c:pt idx="12">
                  <c:v>850</c:v>
                </c:pt>
                <c:pt idx="13">
                  <c:v>965</c:v>
                </c:pt>
                <c:pt idx="14">
                  <c:v>1082</c:v>
                </c:pt>
                <c:pt idx="15">
                  <c:v>1165</c:v>
                </c:pt>
                <c:pt idx="16">
                  <c:v>1280</c:v>
                </c:pt>
                <c:pt idx="17">
                  <c:v>1361</c:v>
                </c:pt>
                <c:pt idx="18">
                  <c:v>1439</c:v>
                </c:pt>
                <c:pt idx="19">
                  <c:v>1533</c:v>
                </c:pt>
                <c:pt idx="20">
                  <c:v>1638</c:v>
                </c:pt>
                <c:pt idx="21">
                  <c:v>1790</c:v>
                </c:pt>
                <c:pt idx="22">
                  <c:v>1880</c:v>
                </c:pt>
                <c:pt idx="23">
                  <c:v>1969</c:v>
                </c:pt>
                <c:pt idx="24">
                  <c:v>2054</c:v>
                </c:pt>
                <c:pt idx="25">
                  <c:v>-2046</c:v>
                </c:pt>
                <c:pt idx="26">
                  <c:v>-1969</c:v>
                </c:pt>
                <c:pt idx="27">
                  <c:v>-1824</c:v>
                </c:pt>
                <c:pt idx="28">
                  <c:v>-1679</c:v>
                </c:pt>
                <c:pt idx="29">
                  <c:v>-1562</c:v>
                </c:pt>
                <c:pt idx="30">
                  <c:v>-1364</c:v>
                </c:pt>
                <c:pt idx="31">
                  <c:v>-1118</c:v>
                </c:pt>
                <c:pt idx="32">
                  <c:v>-947</c:v>
                </c:pt>
                <c:pt idx="33">
                  <c:v>-796</c:v>
                </c:pt>
                <c:pt idx="34">
                  <c:v>-607</c:v>
                </c:pt>
                <c:pt idx="35">
                  <c:v>-500</c:v>
                </c:pt>
                <c:pt idx="36">
                  <c:v>-369</c:v>
                </c:pt>
                <c:pt idx="37">
                  <c:v>-328</c:v>
                </c:pt>
                <c:pt idx="38">
                  <c:v>-307</c:v>
                </c:pt>
                <c:pt idx="39">
                  <c:v>-243.6</c:v>
                </c:pt>
                <c:pt idx="40">
                  <c:v>-177.3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402832"/>
        <c:axId val="477403392"/>
      </c:scatterChart>
      <c:valAx>
        <c:axId val="47740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03392"/>
        <c:crosses val="autoZero"/>
        <c:crossBetween val="midCat"/>
      </c:valAx>
      <c:valAx>
        <c:axId val="4774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0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'333mA'!$C$3:$C$19</c:f>
              <c:numCache>
                <c:formatCode>General</c:formatCode>
                <c:ptCount val="17"/>
                <c:pt idx="0">
                  <c:v>45.1</c:v>
                </c:pt>
                <c:pt idx="1">
                  <c:v>50.4</c:v>
                </c:pt>
                <c:pt idx="2">
                  <c:v>60.1</c:v>
                </c:pt>
                <c:pt idx="3">
                  <c:v>69.5</c:v>
                </c:pt>
                <c:pt idx="4">
                  <c:v>80.2</c:v>
                </c:pt>
                <c:pt idx="5">
                  <c:v>84.8</c:v>
                </c:pt>
                <c:pt idx="6">
                  <c:v>89.9</c:v>
                </c:pt>
                <c:pt idx="7">
                  <c:v>94.4</c:v>
                </c:pt>
                <c:pt idx="8">
                  <c:v>100.4</c:v>
                </c:pt>
                <c:pt idx="9">
                  <c:v>104.7</c:v>
                </c:pt>
                <c:pt idx="10">
                  <c:v>110.2</c:v>
                </c:pt>
                <c:pt idx="11">
                  <c:v>120.1</c:v>
                </c:pt>
                <c:pt idx="12">
                  <c:v>130.1</c:v>
                </c:pt>
                <c:pt idx="13">
                  <c:v>142.1</c:v>
                </c:pt>
              </c:numCache>
            </c:numRef>
          </c:xVal>
          <c:yVal>
            <c:numRef>
              <c:f>'333mA'!$D$3:$D$20</c:f>
              <c:numCache>
                <c:formatCode>General</c:formatCode>
                <c:ptCount val="18"/>
                <c:pt idx="0">
                  <c:v>12246</c:v>
                </c:pt>
                <c:pt idx="1">
                  <c:v>12584</c:v>
                </c:pt>
                <c:pt idx="2">
                  <c:v>13253</c:v>
                </c:pt>
                <c:pt idx="3">
                  <c:v>14128</c:v>
                </c:pt>
                <c:pt idx="4">
                  <c:v>15503</c:v>
                </c:pt>
                <c:pt idx="5">
                  <c:v>16344</c:v>
                </c:pt>
                <c:pt idx="6">
                  <c:v>17332</c:v>
                </c:pt>
                <c:pt idx="7">
                  <c:v>18725</c:v>
                </c:pt>
                <c:pt idx="8">
                  <c:v>20146</c:v>
                </c:pt>
                <c:pt idx="9">
                  <c:v>20929</c:v>
                </c:pt>
                <c:pt idx="10">
                  <c:v>21692</c:v>
                </c:pt>
                <c:pt idx="11">
                  <c:v>24729</c:v>
                </c:pt>
                <c:pt idx="12">
                  <c:v>28211</c:v>
                </c:pt>
                <c:pt idx="13">
                  <c:v>34556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57920"/>
        <c:axId val="318158480"/>
      </c:scatterChart>
      <c:valAx>
        <c:axId val="31815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58480"/>
        <c:crosses val="autoZero"/>
        <c:crossBetween val="midCat"/>
      </c:valAx>
      <c:valAx>
        <c:axId val="3181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5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TBPRD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'333mA'!$C$3:$C$23</c:f>
              <c:numCache>
                <c:formatCode>General</c:formatCode>
                <c:ptCount val="21"/>
                <c:pt idx="0">
                  <c:v>45.1</c:v>
                </c:pt>
                <c:pt idx="1">
                  <c:v>50.4</c:v>
                </c:pt>
                <c:pt idx="2">
                  <c:v>60.1</c:v>
                </c:pt>
                <c:pt idx="3">
                  <c:v>69.5</c:v>
                </c:pt>
                <c:pt idx="4">
                  <c:v>80.2</c:v>
                </c:pt>
                <c:pt idx="5">
                  <c:v>84.8</c:v>
                </c:pt>
                <c:pt idx="6">
                  <c:v>89.9</c:v>
                </c:pt>
                <c:pt idx="7">
                  <c:v>94.4</c:v>
                </c:pt>
                <c:pt idx="8">
                  <c:v>100.4</c:v>
                </c:pt>
                <c:pt idx="9">
                  <c:v>104.7</c:v>
                </c:pt>
                <c:pt idx="10">
                  <c:v>110.2</c:v>
                </c:pt>
                <c:pt idx="11">
                  <c:v>120.1</c:v>
                </c:pt>
                <c:pt idx="12">
                  <c:v>130.1</c:v>
                </c:pt>
                <c:pt idx="13">
                  <c:v>142.1</c:v>
                </c:pt>
              </c:numCache>
            </c:numRef>
          </c:xVal>
          <c:yVal>
            <c:numRef>
              <c:f>'333mA'!$E$3:$E$23</c:f>
              <c:numCache>
                <c:formatCode>General</c:formatCode>
                <c:ptCount val="21"/>
                <c:pt idx="0">
                  <c:v>187</c:v>
                </c:pt>
                <c:pt idx="1">
                  <c:v>171</c:v>
                </c:pt>
                <c:pt idx="2">
                  <c:v>148</c:v>
                </c:pt>
                <c:pt idx="3">
                  <c:v>133</c:v>
                </c:pt>
                <c:pt idx="4">
                  <c:v>124</c:v>
                </c:pt>
                <c:pt idx="5">
                  <c:v>120</c:v>
                </c:pt>
                <c:pt idx="6">
                  <c:v>119</c:v>
                </c:pt>
                <c:pt idx="7">
                  <c:v>117</c:v>
                </c:pt>
                <c:pt idx="8">
                  <c:v>118</c:v>
                </c:pt>
                <c:pt idx="9">
                  <c:v>120</c:v>
                </c:pt>
                <c:pt idx="10">
                  <c:v>125</c:v>
                </c:pt>
                <c:pt idx="11">
                  <c:v>132</c:v>
                </c:pt>
                <c:pt idx="12">
                  <c:v>146</c:v>
                </c:pt>
                <c:pt idx="13">
                  <c:v>171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60720"/>
        <c:axId val="318161280"/>
      </c:scatterChart>
      <c:valAx>
        <c:axId val="31816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61280"/>
        <c:crosses val="autoZero"/>
        <c:crossBetween val="midCat"/>
      </c:valAx>
      <c:valAx>
        <c:axId val="3181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6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'333mA'!$C$3:$C$23</c:f>
              <c:numCache>
                <c:formatCode>General</c:formatCode>
                <c:ptCount val="21"/>
                <c:pt idx="0">
                  <c:v>45.1</c:v>
                </c:pt>
                <c:pt idx="1">
                  <c:v>50.4</c:v>
                </c:pt>
                <c:pt idx="2">
                  <c:v>60.1</c:v>
                </c:pt>
                <c:pt idx="3">
                  <c:v>69.5</c:v>
                </c:pt>
                <c:pt idx="4">
                  <c:v>80.2</c:v>
                </c:pt>
                <c:pt idx="5">
                  <c:v>84.8</c:v>
                </c:pt>
                <c:pt idx="6">
                  <c:v>89.9</c:v>
                </c:pt>
                <c:pt idx="7">
                  <c:v>94.4</c:v>
                </c:pt>
                <c:pt idx="8">
                  <c:v>100.4</c:v>
                </c:pt>
                <c:pt idx="9">
                  <c:v>104.7</c:v>
                </c:pt>
                <c:pt idx="10">
                  <c:v>110.2</c:v>
                </c:pt>
                <c:pt idx="11">
                  <c:v>120.1</c:v>
                </c:pt>
                <c:pt idx="12">
                  <c:v>130.1</c:v>
                </c:pt>
                <c:pt idx="13">
                  <c:v>142.1</c:v>
                </c:pt>
              </c:numCache>
            </c:numRef>
          </c:xVal>
          <c:yVal>
            <c:numRef>
              <c:f>'333mA'!$F$3:$F$22</c:f>
              <c:numCache>
                <c:formatCode>General</c:formatCode>
                <c:ptCount val="20"/>
                <c:pt idx="0">
                  <c:v>0.2558071524064171</c:v>
                </c:pt>
                <c:pt idx="1">
                  <c:v>0.28746345029239767</c:v>
                </c:pt>
                <c:pt idx="2">
                  <c:v>0.34979413006756754</c:v>
                </c:pt>
                <c:pt idx="3">
                  <c:v>0.41494360902255639</c:v>
                </c:pt>
                <c:pt idx="4">
                  <c:v>0.48837575604838712</c:v>
                </c:pt>
                <c:pt idx="5">
                  <c:v>0.53203124999999996</c:v>
                </c:pt>
                <c:pt idx="6">
                  <c:v>0.5689338235294118</c:v>
                </c:pt>
                <c:pt idx="7">
                  <c:v>0.62516693376068377</c:v>
                </c:pt>
                <c:pt idx="8">
                  <c:v>0.66690942796610164</c:v>
                </c:pt>
                <c:pt idx="9">
                  <c:v>0.68128255208333333</c:v>
                </c:pt>
                <c:pt idx="10">
                  <c:v>0.67787500000000001</c:v>
                </c:pt>
                <c:pt idx="11">
                  <c:v>0.73180042613636365</c:v>
                </c:pt>
                <c:pt idx="12">
                  <c:v>0.75478916952054798</c:v>
                </c:pt>
                <c:pt idx="13">
                  <c:v>0.78938230994152048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63520"/>
        <c:axId val="318164080"/>
      </c:scatterChart>
      <c:valAx>
        <c:axId val="31816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64080"/>
        <c:crosses val="autoZero"/>
        <c:crossBetween val="midCat"/>
      </c:valAx>
      <c:valAx>
        <c:axId val="3181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6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'333mA'!$C$3:$C$23</c:f>
              <c:numCache>
                <c:formatCode>General</c:formatCode>
                <c:ptCount val="21"/>
                <c:pt idx="0">
                  <c:v>45.1</c:v>
                </c:pt>
                <c:pt idx="1">
                  <c:v>50.4</c:v>
                </c:pt>
                <c:pt idx="2">
                  <c:v>60.1</c:v>
                </c:pt>
                <c:pt idx="3">
                  <c:v>69.5</c:v>
                </c:pt>
                <c:pt idx="4">
                  <c:v>80.2</c:v>
                </c:pt>
                <c:pt idx="5">
                  <c:v>84.8</c:v>
                </c:pt>
                <c:pt idx="6">
                  <c:v>89.9</c:v>
                </c:pt>
                <c:pt idx="7">
                  <c:v>94.4</c:v>
                </c:pt>
                <c:pt idx="8">
                  <c:v>100.4</c:v>
                </c:pt>
                <c:pt idx="9">
                  <c:v>104.7</c:v>
                </c:pt>
                <c:pt idx="10">
                  <c:v>110.2</c:v>
                </c:pt>
                <c:pt idx="11">
                  <c:v>120.1</c:v>
                </c:pt>
                <c:pt idx="12">
                  <c:v>130.1</c:v>
                </c:pt>
                <c:pt idx="13">
                  <c:v>142.1</c:v>
                </c:pt>
              </c:numCache>
            </c:numRef>
          </c:xVal>
          <c:yVal>
            <c:numRef>
              <c:f>'333mA'!$K$3:$K$23</c:f>
              <c:numCache>
                <c:formatCode>General</c:formatCode>
                <c:ptCount val="21"/>
                <c:pt idx="0">
                  <c:v>0.13387713956550362</c:v>
                </c:pt>
                <c:pt idx="1">
                  <c:v>0.14090211459754434</c:v>
                </c:pt>
                <c:pt idx="2">
                  <c:v>0.14440855551497442</c:v>
                </c:pt>
                <c:pt idx="3">
                  <c:v>0.16225490196078432</c:v>
                </c:pt>
                <c:pt idx="4">
                  <c:v>0.2102619327910959</c:v>
                </c:pt>
                <c:pt idx="5">
                  <c:v>0.23033645276292333</c:v>
                </c:pt>
                <c:pt idx="6">
                  <c:v>0.26800303454715219</c:v>
                </c:pt>
                <c:pt idx="7">
                  <c:v>0.29380634746588696</c:v>
                </c:pt>
                <c:pt idx="8">
                  <c:v>0.36951669254658387</c:v>
                </c:pt>
                <c:pt idx="9">
                  <c:v>0.44695456392199351</c:v>
                </c:pt>
                <c:pt idx="10">
                  <c:v>0.56145593317972353</c:v>
                </c:pt>
                <c:pt idx="11">
                  <c:v>0.7815039824447334</c:v>
                </c:pt>
                <c:pt idx="12">
                  <c:v>1.1763709828101643</c:v>
                </c:pt>
                <c:pt idx="13">
                  <c:v>1.9396061020036428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66320"/>
        <c:axId val="319690208"/>
      </c:scatterChart>
      <c:valAx>
        <c:axId val="31816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90208"/>
        <c:crosses val="autoZero"/>
        <c:crossBetween val="midCat"/>
      </c:valAx>
      <c:valAx>
        <c:axId val="3196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6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Ton dependency on Vout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256207411368134"/>
                  <c:y val="-5.2560908648416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CCurrent!$C$4:$C$11</c:f>
              <c:numCache>
                <c:formatCode>General</c:formatCode>
                <c:ptCount val="8"/>
                <c:pt idx="0">
                  <c:v>35.18</c:v>
                </c:pt>
                <c:pt idx="1">
                  <c:v>46</c:v>
                </c:pt>
                <c:pt idx="2">
                  <c:v>54.7</c:v>
                </c:pt>
                <c:pt idx="3">
                  <c:v>74.3</c:v>
                </c:pt>
                <c:pt idx="4">
                  <c:v>89.6</c:v>
                </c:pt>
                <c:pt idx="5">
                  <c:v>95.9</c:v>
                </c:pt>
                <c:pt idx="6">
                  <c:v>119.2</c:v>
                </c:pt>
                <c:pt idx="7">
                  <c:v>135.30000000000001</c:v>
                </c:pt>
              </c:numCache>
            </c:numRef>
          </c:xVal>
          <c:yVal>
            <c:numRef>
              <c:f>CCurrent!$N$4:$N$11</c:f>
              <c:numCache>
                <c:formatCode>General</c:formatCode>
                <c:ptCount val="8"/>
                <c:pt idx="0">
                  <c:v>73.2421875</c:v>
                </c:pt>
                <c:pt idx="1">
                  <c:v>76.2421875</c:v>
                </c:pt>
                <c:pt idx="2">
                  <c:v>80.2421875</c:v>
                </c:pt>
                <c:pt idx="3">
                  <c:v>93.44140625</c:v>
                </c:pt>
                <c:pt idx="4">
                  <c:v>102.2421875</c:v>
                </c:pt>
                <c:pt idx="5">
                  <c:v>117.2421875</c:v>
                </c:pt>
                <c:pt idx="6">
                  <c:v>122.2421875</c:v>
                </c:pt>
                <c:pt idx="7">
                  <c:v>157.2421875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692448"/>
        <c:axId val="319693008"/>
      </c:scatterChart>
      <c:valAx>
        <c:axId val="3196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93008"/>
        <c:crosses val="autoZero"/>
        <c:crossBetween val="midCat"/>
      </c:valAx>
      <c:valAx>
        <c:axId val="3196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Ton</a:t>
            </a:r>
            <a:r>
              <a:rPr lang="en-US" baseline="0"/>
              <a:t> vs Iload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87044181977252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381386701662293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Cvol60!$D$6:$D$13</c:f>
              <c:numCache>
                <c:formatCode>General</c:formatCode>
                <c:ptCount val="8"/>
                <c:pt idx="0">
                  <c:v>0.1</c:v>
                </c:pt>
                <c:pt idx="1">
                  <c:v>0.28999999999999998</c:v>
                </c:pt>
                <c:pt idx="2">
                  <c:v>0.42</c:v>
                </c:pt>
                <c:pt idx="3">
                  <c:v>0.56000000000000005</c:v>
                </c:pt>
                <c:pt idx="4">
                  <c:v>0.68</c:v>
                </c:pt>
                <c:pt idx="5">
                  <c:v>0.83499999999999996</c:v>
                </c:pt>
                <c:pt idx="6">
                  <c:v>0.93</c:v>
                </c:pt>
                <c:pt idx="7">
                  <c:v>1.05</c:v>
                </c:pt>
              </c:numCache>
            </c:numRef>
          </c:xVal>
          <c:yVal>
            <c:numRef>
              <c:f>Cvol60!$O$6:$O$13</c:f>
              <c:numCache>
                <c:formatCode>General</c:formatCode>
                <c:ptCount val="8"/>
                <c:pt idx="0">
                  <c:v>12.28515625</c:v>
                </c:pt>
                <c:pt idx="1">
                  <c:v>20.70703125</c:v>
                </c:pt>
                <c:pt idx="2">
                  <c:v>23.2265625</c:v>
                </c:pt>
                <c:pt idx="3">
                  <c:v>28.6875</c:v>
                </c:pt>
                <c:pt idx="4">
                  <c:v>33.8671875</c:v>
                </c:pt>
                <c:pt idx="5">
                  <c:v>39.99609375</c:v>
                </c:pt>
                <c:pt idx="6">
                  <c:v>41.59765625</c:v>
                </c:pt>
                <c:pt idx="7">
                  <c:v>46.8828125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695248"/>
        <c:axId val="319695808"/>
      </c:scatterChart>
      <c:valAx>
        <c:axId val="31969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95808"/>
        <c:crosses val="autoZero"/>
        <c:crossBetween val="midCat"/>
      </c:valAx>
      <c:valAx>
        <c:axId val="3196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9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768853208932482E-2"/>
          <c:y val="0.13794512159587058"/>
          <c:w val="0.90052211329189491"/>
          <c:h val="0.7757758851183100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Cvol60!$X$6:$X$13</c:f>
              <c:numCache>
                <c:formatCode>General</c:formatCode>
                <c:ptCount val="8"/>
                <c:pt idx="0">
                  <c:v>124.6640625</c:v>
                </c:pt>
                <c:pt idx="1">
                  <c:v>145.33473855198019</c:v>
                </c:pt>
                <c:pt idx="2">
                  <c:v>155.060546875</c:v>
                </c:pt>
                <c:pt idx="3">
                  <c:v>169.96158637873754</c:v>
                </c:pt>
                <c:pt idx="4">
                  <c:v>183.0312241307947</c:v>
                </c:pt>
                <c:pt idx="5">
                  <c:v>199.75961040976824</c:v>
                </c:pt>
                <c:pt idx="6">
                  <c:v>208.11857610049836</c:v>
                </c:pt>
                <c:pt idx="7">
                  <c:v>222.2212593129139</c:v>
                </c:pt>
              </c:numCache>
            </c:numRef>
          </c:xVal>
          <c:yVal>
            <c:numRef>
              <c:f>Cvol60!$I$6:$I$13</c:f>
              <c:numCache>
                <c:formatCode>General</c:formatCode>
                <c:ptCount val="8"/>
                <c:pt idx="0">
                  <c:v>127</c:v>
                </c:pt>
                <c:pt idx="1">
                  <c:v>146</c:v>
                </c:pt>
                <c:pt idx="2">
                  <c:v>157</c:v>
                </c:pt>
                <c:pt idx="3">
                  <c:v>171</c:v>
                </c:pt>
                <c:pt idx="4">
                  <c:v>182</c:v>
                </c:pt>
                <c:pt idx="5">
                  <c:v>199</c:v>
                </c:pt>
                <c:pt idx="6">
                  <c:v>207</c:v>
                </c:pt>
                <c:pt idx="7">
                  <c:v>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698048"/>
        <c:axId val="319698608"/>
      </c:scatterChart>
      <c:valAx>
        <c:axId val="31969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98608"/>
        <c:crosses val="autoZero"/>
        <c:crossBetween val="midCat"/>
      </c:valAx>
      <c:valAx>
        <c:axId val="3196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9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</a:t>
            </a:r>
            <a:r>
              <a:rPr lang="en-US" baseline="0"/>
              <a:t> on Iload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2827865266841642E-2"/>
                  <c:y val="7.86173082531350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Cvol60!$D$6:$D$13</c:f>
              <c:numCache>
                <c:formatCode>General</c:formatCode>
                <c:ptCount val="8"/>
                <c:pt idx="0">
                  <c:v>0.1</c:v>
                </c:pt>
                <c:pt idx="1">
                  <c:v>0.28999999999999998</c:v>
                </c:pt>
                <c:pt idx="2">
                  <c:v>0.42</c:v>
                </c:pt>
                <c:pt idx="3">
                  <c:v>0.56000000000000005</c:v>
                </c:pt>
                <c:pt idx="4">
                  <c:v>0.68</c:v>
                </c:pt>
                <c:pt idx="5">
                  <c:v>0.83499999999999996</c:v>
                </c:pt>
                <c:pt idx="6">
                  <c:v>0.93</c:v>
                </c:pt>
                <c:pt idx="7">
                  <c:v>1.05</c:v>
                </c:pt>
              </c:numCache>
            </c:numRef>
          </c:xVal>
          <c:yVal>
            <c:numRef>
              <c:f>Cvol60!$M$6:$M$13</c:f>
              <c:numCache>
                <c:formatCode>General</c:formatCode>
                <c:ptCount val="8"/>
                <c:pt idx="0">
                  <c:v>46</c:v>
                </c:pt>
                <c:pt idx="1">
                  <c:v>36</c:v>
                </c:pt>
                <c:pt idx="2">
                  <c:v>32</c:v>
                </c:pt>
                <c:pt idx="3">
                  <c:v>29</c:v>
                </c:pt>
                <c:pt idx="4">
                  <c:v>27</c:v>
                </c:pt>
                <c:pt idx="5">
                  <c:v>24</c:v>
                </c:pt>
                <c:pt idx="6">
                  <c:v>24</c:v>
                </c:pt>
                <c:pt idx="7">
                  <c:v>23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Cvol60!$D$6:$D$13</c:f>
              <c:numCache>
                <c:formatCode>General</c:formatCode>
                <c:ptCount val="8"/>
                <c:pt idx="0">
                  <c:v>0.1</c:v>
                </c:pt>
                <c:pt idx="1">
                  <c:v>0.28999999999999998</c:v>
                </c:pt>
                <c:pt idx="2">
                  <c:v>0.42</c:v>
                </c:pt>
                <c:pt idx="3">
                  <c:v>0.56000000000000005</c:v>
                </c:pt>
                <c:pt idx="4">
                  <c:v>0.68</c:v>
                </c:pt>
                <c:pt idx="5">
                  <c:v>0.83499999999999996</c:v>
                </c:pt>
                <c:pt idx="6">
                  <c:v>0.93</c:v>
                </c:pt>
                <c:pt idx="7">
                  <c:v>1.05</c:v>
                </c:pt>
              </c:numCache>
            </c:numRef>
          </c:xVal>
          <c:yVal>
            <c:numRef>
              <c:f>Cvol60!$K$6:$K$13</c:f>
              <c:numCache>
                <c:formatCode>General</c:formatCode>
                <c:ptCount val="8"/>
                <c:pt idx="0">
                  <c:v>58</c:v>
                </c:pt>
                <c:pt idx="1">
                  <c:v>60</c:v>
                </c:pt>
                <c:pt idx="2">
                  <c:v>64</c:v>
                </c:pt>
                <c:pt idx="3">
                  <c:v>64</c:v>
                </c:pt>
                <c:pt idx="4">
                  <c:v>62</c:v>
                </c:pt>
                <c:pt idx="5">
                  <c:v>61</c:v>
                </c:pt>
                <c:pt idx="6">
                  <c:v>64</c:v>
                </c:pt>
                <c:pt idx="7">
                  <c:v>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01408"/>
        <c:axId val="319701968"/>
      </c:scatterChart>
      <c:valAx>
        <c:axId val="31970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01968"/>
        <c:crosses val="autoZero"/>
        <c:crossBetween val="midCat"/>
      </c:valAx>
      <c:valAx>
        <c:axId val="3197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0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Ton</a:t>
            </a:r>
            <a:r>
              <a:rPr lang="en-US" baseline="0"/>
              <a:t> vs Iload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87044181977252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381386701662293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Cvol80!$D$6:$D$11</c:f>
              <c:numCache>
                <c:formatCode>General</c:formatCode>
                <c:ptCount val="6"/>
                <c:pt idx="0">
                  <c:v>0.13</c:v>
                </c:pt>
                <c:pt idx="1">
                  <c:v>0.39</c:v>
                </c:pt>
                <c:pt idx="2">
                  <c:v>0.56000000000000005</c:v>
                </c:pt>
                <c:pt idx="3">
                  <c:v>0.91</c:v>
                </c:pt>
                <c:pt idx="4">
                  <c:v>1.1100000000000001</c:v>
                </c:pt>
                <c:pt idx="5">
                  <c:v>1.24</c:v>
                </c:pt>
              </c:numCache>
            </c:numRef>
          </c:xVal>
          <c:yVal>
            <c:numRef>
              <c:f>Cvol80!$O$6:$O$12</c:f>
              <c:numCache>
                <c:formatCode>General</c:formatCode>
                <c:ptCount val="7"/>
                <c:pt idx="0">
                  <c:v>14.046875</c:v>
                </c:pt>
                <c:pt idx="1">
                  <c:v>27.24609375</c:v>
                </c:pt>
                <c:pt idx="2">
                  <c:v>37.265625</c:v>
                </c:pt>
                <c:pt idx="3">
                  <c:v>49.6171875</c:v>
                </c:pt>
                <c:pt idx="4">
                  <c:v>58.06640625</c:v>
                </c:pt>
                <c:pt idx="5">
                  <c:v>62.68359375</c:v>
                </c:pt>
                <c:pt idx="6">
                  <c:v>68.69140625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04768"/>
        <c:axId val="319705328"/>
      </c:scatterChart>
      <c:valAx>
        <c:axId val="31970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05328"/>
        <c:crosses val="autoZero"/>
        <c:crossBetween val="midCat"/>
      </c:valAx>
      <c:valAx>
        <c:axId val="3197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0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Ton</a:t>
            </a:r>
            <a:r>
              <a:rPr lang="en-US" baseline="0"/>
              <a:t> vs Iload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87044181977252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381386701662293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Cvol120a!$D$6:$D$11</c:f>
              <c:numCache>
                <c:formatCode>General</c:formatCode>
                <c:ptCount val="6"/>
                <c:pt idx="0">
                  <c:v>0.21</c:v>
                </c:pt>
                <c:pt idx="1">
                  <c:v>0.59</c:v>
                </c:pt>
                <c:pt idx="2">
                  <c:v>0.84</c:v>
                </c:pt>
                <c:pt idx="3">
                  <c:v>1.1299999999999999</c:v>
                </c:pt>
                <c:pt idx="4">
                  <c:v>1.4</c:v>
                </c:pt>
                <c:pt idx="5">
                  <c:v>1.65</c:v>
                </c:pt>
              </c:numCache>
            </c:numRef>
          </c:xVal>
          <c:yVal>
            <c:numRef>
              <c:f>Cvol120a!$M$6:$M$11</c:f>
              <c:numCache>
                <c:formatCode>General</c:formatCode>
                <c:ptCount val="6"/>
                <c:pt idx="0">
                  <c:v>53.01171875</c:v>
                </c:pt>
                <c:pt idx="1">
                  <c:v>77.6171875</c:v>
                </c:pt>
                <c:pt idx="2">
                  <c:v>92.9453125</c:v>
                </c:pt>
                <c:pt idx="3">
                  <c:v>110.49609375</c:v>
                </c:pt>
                <c:pt idx="4">
                  <c:v>125.3515625</c:v>
                </c:pt>
                <c:pt idx="5">
                  <c:v>139.56640625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07568"/>
        <c:axId val="319708128"/>
      </c:scatterChart>
      <c:valAx>
        <c:axId val="31970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08128"/>
        <c:crosses val="autoZero"/>
        <c:crossBetween val="midCat"/>
      </c:valAx>
      <c:valAx>
        <c:axId val="31970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0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Cvol120a!$W$7:$W$9</c:f>
              <c:numCache>
                <c:formatCode>General</c:formatCode>
                <c:ptCount val="3"/>
                <c:pt idx="0">
                  <c:v>60</c:v>
                </c:pt>
                <c:pt idx="1">
                  <c:v>80</c:v>
                </c:pt>
                <c:pt idx="2">
                  <c:v>120</c:v>
                </c:pt>
              </c:numCache>
            </c:numRef>
          </c:xVal>
          <c:yVal>
            <c:numRef>
              <c:f>Cvol120a!$X$7:$X$9</c:f>
              <c:numCache>
                <c:formatCode>General</c:formatCode>
                <c:ptCount val="3"/>
                <c:pt idx="0">
                  <c:v>35.920999999999999</c:v>
                </c:pt>
                <c:pt idx="1">
                  <c:v>43.137</c:v>
                </c:pt>
                <c:pt idx="2">
                  <c:v>59.936999999999998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10368"/>
        <c:axId val="319710928"/>
      </c:scatterChart>
      <c:valAx>
        <c:axId val="31971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10928"/>
        <c:crosses val="autoZero"/>
        <c:crossBetween val="midCat"/>
      </c:valAx>
      <c:valAx>
        <c:axId val="3197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1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</a:t>
            </a:r>
            <a:r>
              <a:rPr lang="en-US" baseline="0"/>
              <a:t> vs ILoad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Cvol120a!$D$6:$D$11</c:f>
              <c:numCache>
                <c:formatCode>General</c:formatCode>
                <c:ptCount val="6"/>
                <c:pt idx="0">
                  <c:v>0.21</c:v>
                </c:pt>
                <c:pt idx="1">
                  <c:v>0.59</c:v>
                </c:pt>
                <c:pt idx="2">
                  <c:v>0.84</c:v>
                </c:pt>
                <c:pt idx="3">
                  <c:v>1.1299999999999999</c:v>
                </c:pt>
                <c:pt idx="4">
                  <c:v>1.4</c:v>
                </c:pt>
                <c:pt idx="5">
                  <c:v>1.65</c:v>
                </c:pt>
              </c:numCache>
            </c:numRef>
          </c:xVal>
          <c:yVal>
            <c:numRef>
              <c:f>Cvol120a!$J$6:$J$11</c:f>
              <c:numCache>
                <c:formatCode>General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13168"/>
        <c:axId val="319713728"/>
      </c:scatterChart>
      <c:valAx>
        <c:axId val="31971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13728"/>
        <c:crosses val="autoZero"/>
        <c:crossBetween val="midCat"/>
      </c:valAx>
      <c:valAx>
        <c:axId val="31971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1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Cvol120a!$D$6:$D$11</c:f>
              <c:numCache>
                <c:formatCode>General</c:formatCode>
                <c:ptCount val="6"/>
                <c:pt idx="0">
                  <c:v>0.21</c:v>
                </c:pt>
                <c:pt idx="1">
                  <c:v>0.59</c:v>
                </c:pt>
                <c:pt idx="2">
                  <c:v>0.84</c:v>
                </c:pt>
                <c:pt idx="3">
                  <c:v>1.1299999999999999</c:v>
                </c:pt>
                <c:pt idx="4">
                  <c:v>1.4</c:v>
                </c:pt>
                <c:pt idx="5">
                  <c:v>1.65</c:v>
                </c:pt>
              </c:numCache>
            </c:numRef>
          </c:xVal>
          <c:yVal>
            <c:numRef>
              <c:f>Cvol120a!$L$6:$L$11</c:f>
              <c:numCache>
                <c:formatCode>General</c:formatCode>
                <c:ptCount val="6"/>
                <c:pt idx="0">
                  <c:v>19.5</c:v>
                </c:pt>
                <c:pt idx="1">
                  <c:v>14.5</c:v>
                </c:pt>
                <c:pt idx="2">
                  <c:v>12.5</c:v>
                </c:pt>
                <c:pt idx="3">
                  <c:v>10.5</c:v>
                </c:pt>
                <c:pt idx="4">
                  <c:v>10</c:v>
                </c:pt>
                <c:pt idx="5">
                  <c:v>9.5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15968"/>
        <c:axId val="319716528"/>
      </c:scatterChart>
      <c:valAx>
        <c:axId val="31971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16528"/>
        <c:crosses val="autoZero"/>
        <c:crossBetween val="midCat"/>
      </c:valAx>
      <c:valAx>
        <c:axId val="31971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1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18</xdr:row>
      <xdr:rowOff>157162</xdr:rowOff>
    </xdr:from>
    <xdr:to>
      <xdr:col>27</xdr:col>
      <xdr:colOff>571500</xdr:colOff>
      <xdr:row>33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447675</xdr:colOff>
      <xdr:row>1</xdr:row>
      <xdr:rowOff>147637</xdr:rowOff>
    </xdr:from>
    <xdr:to>
      <xdr:col>28</xdr:col>
      <xdr:colOff>142875</xdr:colOff>
      <xdr:row>16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519112</xdr:colOff>
      <xdr:row>11</xdr:row>
      <xdr:rowOff>61912</xdr:rowOff>
    </xdr:from>
    <xdr:to>
      <xdr:col>16</xdr:col>
      <xdr:colOff>52387</xdr:colOff>
      <xdr:row>25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604556</xdr:colOff>
      <xdr:row>10</xdr:row>
      <xdr:rowOff>178174</xdr:rowOff>
    </xdr:from>
    <xdr:to>
      <xdr:col>20</xdr:col>
      <xdr:colOff>702608</xdr:colOff>
      <xdr:row>34</xdr:row>
      <xdr:rowOff>121024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390525</xdr:colOff>
      <xdr:row>22</xdr:row>
      <xdr:rowOff>100012</xdr:rowOff>
    </xdr:from>
    <xdr:to>
      <xdr:col>26</xdr:col>
      <xdr:colOff>209550</xdr:colOff>
      <xdr:row>36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62</xdr:col>
      <xdr:colOff>347383</xdr:colOff>
      <xdr:row>16</xdr:row>
      <xdr:rowOff>22413</xdr:rowOff>
    </xdr:from>
    <xdr:to>
      <xdr:col>79</xdr:col>
      <xdr:colOff>224119</xdr:colOff>
      <xdr:row>49</xdr:row>
      <xdr:rowOff>22413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509867</xdr:colOff>
      <xdr:row>13</xdr:row>
      <xdr:rowOff>141194</xdr:rowOff>
    </xdr:from>
    <xdr:to>
      <xdr:col>45</xdr:col>
      <xdr:colOff>240926</xdr:colOff>
      <xdr:row>28</xdr:row>
      <xdr:rowOff>26894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16808</xdr:colOff>
      <xdr:row>9</xdr:row>
      <xdr:rowOff>129990</xdr:rowOff>
    </xdr:from>
    <xdr:to>
      <xdr:col>64</xdr:col>
      <xdr:colOff>1182220</xdr:colOff>
      <xdr:row>26</xdr:row>
      <xdr:rowOff>15690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64</xdr:col>
      <xdr:colOff>913280</xdr:colOff>
      <xdr:row>0</xdr:row>
      <xdr:rowOff>45943</xdr:rowOff>
    </xdr:from>
    <xdr:to>
      <xdr:col>72</xdr:col>
      <xdr:colOff>39221</xdr:colOff>
      <xdr:row>14</xdr:row>
      <xdr:rowOff>122143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5</xdr:row>
      <xdr:rowOff>109537</xdr:rowOff>
    </xdr:from>
    <xdr:to>
      <xdr:col>24</xdr:col>
      <xdr:colOff>114299</xdr:colOff>
      <xdr:row>31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34</xdr:row>
      <xdr:rowOff>100011</xdr:rowOff>
    </xdr:from>
    <xdr:to>
      <xdr:col>18</xdr:col>
      <xdr:colOff>333375</xdr:colOff>
      <xdr:row>59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74</xdr:row>
      <xdr:rowOff>0</xdr:rowOff>
    </xdr:from>
    <xdr:to>
      <xdr:col>18</xdr:col>
      <xdr:colOff>219075</xdr:colOff>
      <xdr:row>98</xdr:row>
      <xdr:rowOff>176214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4</xdr:row>
      <xdr:rowOff>23812</xdr:rowOff>
    </xdr:from>
    <xdr:to>
      <xdr:col>19</xdr:col>
      <xdr:colOff>509587</xdr:colOff>
      <xdr:row>18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119062</xdr:colOff>
      <xdr:row>20</xdr:row>
      <xdr:rowOff>4762</xdr:rowOff>
    </xdr:from>
    <xdr:to>
      <xdr:col>19</xdr:col>
      <xdr:colOff>423862</xdr:colOff>
      <xdr:row>34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461962</xdr:colOff>
      <xdr:row>19</xdr:row>
      <xdr:rowOff>128587</xdr:rowOff>
    </xdr:from>
    <xdr:to>
      <xdr:col>11</xdr:col>
      <xdr:colOff>157162</xdr:colOff>
      <xdr:row>34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214312</xdr:colOff>
      <xdr:row>10</xdr:row>
      <xdr:rowOff>166687</xdr:rowOff>
    </xdr:from>
    <xdr:to>
      <xdr:col>24</xdr:col>
      <xdr:colOff>519112</xdr:colOff>
      <xdr:row>25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12</xdr:row>
      <xdr:rowOff>176211</xdr:rowOff>
    </xdr:from>
    <xdr:to>
      <xdr:col>10</xdr:col>
      <xdr:colOff>257175</xdr:colOff>
      <xdr:row>28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</xdr:colOff>
      <xdr:row>13</xdr:row>
      <xdr:rowOff>180975</xdr:rowOff>
    </xdr:from>
    <xdr:to>
      <xdr:col>13</xdr:col>
      <xdr:colOff>404812</xdr:colOff>
      <xdr:row>28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366712</xdr:colOff>
      <xdr:row>11</xdr:row>
      <xdr:rowOff>33336</xdr:rowOff>
    </xdr:from>
    <xdr:to>
      <xdr:col>31</xdr:col>
      <xdr:colOff>190500</xdr:colOff>
      <xdr:row>29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242886</xdr:colOff>
      <xdr:row>14</xdr:row>
      <xdr:rowOff>90486</xdr:rowOff>
    </xdr:from>
    <xdr:to>
      <xdr:col>20</xdr:col>
      <xdr:colOff>609599</xdr:colOff>
      <xdr:row>29</xdr:row>
      <xdr:rowOff>152399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14</xdr:row>
      <xdr:rowOff>57150</xdr:rowOff>
    </xdr:from>
    <xdr:to>
      <xdr:col>12</xdr:col>
      <xdr:colOff>214312</xdr:colOff>
      <xdr:row>28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14</xdr:row>
      <xdr:rowOff>19050</xdr:rowOff>
    </xdr:from>
    <xdr:to>
      <xdr:col>8</xdr:col>
      <xdr:colOff>23812</xdr:colOff>
      <xdr:row>28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419100</xdr:colOff>
      <xdr:row>16</xdr:row>
      <xdr:rowOff>176212</xdr:rowOff>
    </xdr:from>
    <xdr:to>
      <xdr:col>23</xdr:col>
      <xdr:colOff>438150</xdr:colOff>
      <xdr:row>31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15</xdr:row>
      <xdr:rowOff>57150</xdr:rowOff>
    </xdr:from>
    <xdr:to>
      <xdr:col>15</xdr:col>
      <xdr:colOff>228600</xdr:colOff>
      <xdr:row>29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195262</xdr:colOff>
      <xdr:row>0</xdr:row>
      <xdr:rowOff>152400</xdr:rowOff>
    </xdr:from>
    <xdr:to>
      <xdr:col>20</xdr:col>
      <xdr:colOff>214312</xdr:colOff>
      <xdr:row>15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74"/>
  <sheetViews>
    <sheetView topLeftCell="B1" workbookViewId="0">
      <selection activeCell="D5" sqref="D5:O5"/>
    </sheetView>
  </sheetViews>
  <sheetFormatPr defaultRowHeight="15" x14ac:dyDescent="0.25"/>
  <sheetData>
    <row r="4" spans="4:15" x14ac:dyDescent="0.25">
      <c r="D4">
        <v>472</v>
      </c>
    </row>
    <row r="5" spans="4:15" x14ac:dyDescent="0.25"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M5" t="s">
        <v>6</v>
      </c>
      <c r="N5" t="s">
        <v>7</v>
      </c>
      <c r="O5" t="s">
        <v>8</v>
      </c>
    </row>
    <row r="6" spans="4:15" x14ac:dyDescent="0.25">
      <c r="E6">
        <v>78</v>
      </c>
      <c r="G6">
        <v>0</v>
      </c>
      <c r="H6">
        <v>53</v>
      </c>
      <c r="I6">
        <v>0.85099999999999998</v>
      </c>
      <c r="J6">
        <v>20.3</v>
      </c>
      <c r="K6">
        <v>2.0699999999999998</v>
      </c>
      <c r="M6">
        <f>I6*H6</f>
        <v>45.103000000000002</v>
      </c>
      <c r="N6">
        <f>J6*K6</f>
        <v>42.021000000000001</v>
      </c>
      <c r="O6">
        <f>N6/M6</f>
        <v>0.93166751657317692</v>
      </c>
    </row>
    <row r="7" spans="4:15" x14ac:dyDescent="0.25">
      <c r="E7">
        <v>68</v>
      </c>
      <c r="F7">
        <v>360</v>
      </c>
      <c r="G7">
        <v>1E-3</v>
      </c>
      <c r="H7">
        <v>53</v>
      </c>
      <c r="I7">
        <v>0.90600000000000003</v>
      </c>
      <c r="J7">
        <v>21</v>
      </c>
      <c r="K7">
        <v>2.13</v>
      </c>
      <c r="M7">
        <f>I7*H7</f>
        <v>48.018000000000001</v>
      </c>
      <c r="N7">
        <f>J7*K7</f>
        <v>44.73</v>
      </c>
      <c r="O7">
        <f>N7/M7</f>
        <v>0.93152567787079832</v>
      </c>
    </row>
    <row r="8" spans="4:15" x14ac:dyDescent="0.25">
      <c r="E8">
        <v>58</v>
      </c>
      <c r="F8">
        <v>300</v>
      </c>
      <c r="G8">
        <v>2E-3</v>
      </c>
      <c r="H8">
        <v>53</v>
      </c>
      <c r="I8">
        <v>0.96</v>
      </c>
      <c r="J8">
        <v>21.6</v>
      </c>
      <c r="K8">
        <v>2.2000000000000002</v>
      </c>
      <c r="M8">
        <f t="shared" ref="M8:M10" si="0">I8*H8</f>
        <v>50.879999999999995</v>
      </c>
      <c r="N8">
        <f t="shared" ref="N8:N10" si="1">J8*K8</f>
        <v>47.52000000000001</v>
      </c>
      <c r="O8">
        <f t="shared" ref="O8:O10" si="2">N8/M8</f>
        <v>0.93396226415094363</v>
      </c>
    </row>
    <row r="9" spans="4:15" x14ac:dyDescent="0.25">
      <c r="E9">
        <v>48</v>
      </c>
      <c r="F9">
        <v>260</v>
      </c>
      <c r="G9">
        <v>5.0000000000000001E-3</v>
      </c>
      <c r="H9">
        <v>53</v>
      </c>
      <c r="I9">
        <v>1.0149999999999999</v>
      </c>
      <c r="J9">
        <v>22.2</v>
      </c>
      <c r="K9">
        <v>2.27</v>
      </c>
      <c r="M9">
        <f t="shared" si="0"/>
        <v>53.794999999999995</v>
      </c>
      <c r="N9">
        <f t="shared" si="1"/>
        <v>50.393999999999998</v>
      </c>
      <c r="O9">
        <f t="shared" si="2"/>
        <v>0.93677851101403486</v>
      </c>
    </row>
    <row r="10" spans="4:15" x14ac:dyDescent="0.25">
      <c r="E10">
        <v>38</v>
      </c>
      <c r="F10">
        <v>200</v>
      </c>
      <c r="G10">
        <v>1.2999999999999999E-2</v>
      </c>
      <c r="H10">
        <v>53</v>
      </c>
      <c r="I10">
        <v>1.0720000000000001</v>
      </c>
      <c r="J10">
        <v>22</v>
      </c>
      <c r="K10">
        <v>2.34</v>
      </c>
      <c r="M10">
        <f t="shared" si="0"/>
        <v>56.816000000000003</v>
      </c>
      <c r="N10">
        <f t="shared" si="1"/>
        <v>51.48</v>
      </c>
      <c r="O10">
        <f t="shared" si="2"/>
        <v>0.90608279357927335</v>
      </c>
    </row>
    <row r="11" spans="4:15" x14ac:dyDescent="0.25">
      <c r="E11">
        <v>28</v>
      </c>
      <c r="F11">
        <v>160</v>
      </c>
      <c r="G11">
        <v>2.1999999999999999E-2</v>
      </c>
      <c r="H11">
        <v>53</v>
      </c>
      <c r="I11">
        <v>1.1359999999999999</v>
      </c>
      <c r="M11">
        <f t="shared" ref="M11" si="3">I11*H11</f>
        <v>60.207999999999991</v>
      </c>
      <c r="N11">
        <f t="shared" ref="N11" si="4">J11*K11</f>
        <v>0</v>
      </c>
      <c r="O11">
        <f t="shared" ref="O11" si="5">N11/M11</f>
        <v>0</v>
      </c>
    </row>
    <row r="12" spans="4:15" x14ac:dyDescent="0.25">
      <c r="E12">
        <v>18</v>
      </c>
      <c r="F12">
        <v>100</v>
      </c>
      <c r="G12">
        <v>2.8000000000000001E-2</v>
      </c>
    </row>
    <row r="15" spans="4:15" x14ac:dyDescent="0.25">
      <c r="D15" t="s">
        <v>9</v>
      </c>
    </row>
    <row r="16" spans="4:15" x14ac:dyDescent="0.25">
      <c r="E16">
        <v>78</v>
      </c>
      <c r="G16">
        <v>0</v>
      </c>
      <c r="H16">
        <v>53</v>
      </c>
      <c r="I16">
        <v>0.85099999999999998</v>
      </c>
      <c r="J16">
        <v>20.3</v>
      </c>
      <c r="K16">
        <v>2.06</v>
      </c>
      <c r="M16">
        <f t="shared" ref="M16" si="6">I16*H16</f>
        <v>45.103000000000002</v>
      </c>
      <c r="N16">
        <f t="shared" ref="N16" si="7">J16*K16</f>
        <v>41.818000000000005</v>
      </c>
      <c r="O16">
        <f t="shared" ref="O16" si="8">N16/M16</f>
        <v>0.92716670731436945</v>
      </c>
    </row>
    <row r="17" spans="4:15" x14ac:dyDescent="0.25">
      <c r="E17">
        <v>68</v>
      </c>
      <c r="H17">
        <v>53</v>
      </c>
      <c r="M17">
        <f t="shared" ref="M17:M20" si="9">I17*H17</f>
        <v>0</v>
      </c>
      <c r="N17">
        <f t="shared" ref="N17:N20" si="10">J17*K17</f>
        <v>0</v>
      </c>
      <c r="O17" t="e">
        <f t="shared" ref="O17:O20" si="11">N17/M17</f>
        <v>#DIV/0!</v>
      </c>
    </row>
    <row r="18" spans="4:15" x14ac:dyDescent="0.25">
      <c r="E18">
        <v>58</v>
      </c>
      <c r="H18">
        <v>53</v>
      </c>
      <c r="M18">
        <f t="shared" si="9"/>
        <v>0</v>
      </c>
      <c r="N18">
        <f t="shared" si="10"/>
        <v>0</v>
      </c>
      <c r="O18" t="e">
        <f t="shared" si="11"/>
        <v>#DIV/0!</v>
      </c>
    </row>
    <row r="19" spans="4:15" x14ac:dyDescent="0.25">
      <c r="E19">
        <v>48</v>
      </c>
      <c r="G19">
        <v>3.0000000000000001E-3</v>
      </c>
      <c r="H19">
        <v>53</v>
      </c>
      <c r="I19">
        <v>1.0189999999999999</v>
      </c>
      <c r="J19">
        <v>22.3</v>
      </c>
      <c r="K19">
        <v>2.2799999999999998</v>
      </c>
      <c r="M19">
        <f t="shared" si="9"/>
        <v>54.006999999999998</v>
      </c>
      <c r="N19">
        <f t="shared" si="10"/>
        <v>50.843999999999994</v>
      </c>
      <c r="O19">
        <f t="shared" si="11"/>
        <v>0.94143351787731211</v>
      </c>
    </row>
    <row r="20" spans="4:15" x14ac:dyDescent="0.25">
      <c r="E20">
        <v>38</v>
      </c>
      <c r="G20">
        <v>3.0000000000000001E-3</v>
      </c>
      <c r="H20">
        <v>53</v>
      </c>
      <c r="I20">
        <v>1.0780000000000001</v>
      </c>
      <c r="J20">
        <v>22.9</v>
      </c>
      <c r="K20">
        <v>2.35</v>
      </c>
      <c r="M20">
        <f t="shared" si="9"/>
        <v>57.134</v>
      </c>
      <c r="N20">
        <f t="shared" si="10"/>
        <v>53.814999999999998</v>
      </c>
      <c r="O20">
        <f t="shared" si="11"/>
        <v>0.94190849581685154</v>
      </c>
    </row>
    <row r="21" spans="4:15" x14ac:dyDescent="0.25">
      <c r="E21">
        <v>28</v>
      </c>
      <c r="G21">
        <v>7.0000000000000001E-3</v>
      </c>
      <c r="H21">
        <v>53</v>
      </c>
      <c r="I21">
        <v>1.1379999999999999</v>
      </c>
      <c r="J21">
        <v>23.6</v>
      </c>
      <c r="K21">
        <v>2.4</v>
      </c>
      <c r="M21">
        <f t="shared" ref="M21" si="12">I21*H21</f>
        <v>60.313999999999993</v>
      </c>
      <c r="N21">
        <f t="shared" ref="N21" si="13">J21*K21</f>
        <v>56.64</v>
      </c>
      <c r="O21">
        <f t="shared" ref="O21" si="14">N21/M21</f>
        <v>0.93908545279702904</v>
      </c>
    </row>
    <row r="25" spans="4:15" x14ac:dyDescent="0.25">
      <c r="D25">
        <v>473</v>
      </c>
      <c r="E25">
        <v>68</v>
      </c>
      <c r="F25">
        <v>360</v>
      </c>
      <c r="G25">
        <v>0</v>
      </c>
      <c r="H25">
        <v>53</v>
      </c>
      <c r="M25">
        <f>I25*H25</f>
        <v>0</v>
      </c>
      <c r="N25">
        <f>J25*K25</f>
        <v>0</v>
      </c>
      <c r="O25" t="e">
        <f>N25/M25</f>
        <v>#DIV/0!</v>
      </c>
    </row>
    <row r="26" spans="4:15" x14ac:dyDescent="0.25">
      <c r="E26">
        <v>58</v>
      </c>
      <c r="F26">
        <v>300</v>
      </c>
      <c r="G26">
        <v>0</v>
      </c>
      <c r="H26">
        <v>53</v>
      </c>
      <c r="I26">
        <v>0.95499999999999996</v>
      </c>
      <c r="J26">
        <v>21.7</v>
      </c>
      <c r="K26">
        <v>2.2000000000000002</v>
      </c>
      <c r="M26">
        <f t="shared" ref="M26:M30" si="15">I26*H26</f>
        <v>50.614999999999995</v>
      </c>
      <c r="N26">
        <f t="shared" ref="N26:N30" si="16">J26*K26</f>
        <v>47.74</v>
      </c>
      <c r="O26">
        <f t="shared" ref="O26:O30" si="17">N26/M26</f>
        <v>0.94319865652474577</v>
      </c>
    </row>
    <row r="27" spans="4:15" x14ac:dyDescent="0.25">
      <c r="E27">
        <v>48</v>
      </c>
      <c r="F27">
        <v>260</v>
      </c>
      <c r="G27">
        <v>0</v>
      </c>
      <c r="H27">
        <v>53</v>
      </c>
      <c r="I27">
        <v>1.008</v>
      </c>
      <c r="J27">
        <v>22.4</v>
      </c>
      <c r="K27">
        <v>2.27</v>
      </c>
      <c r="M27">
        <f t="shared" si="15"/>
        <v>53.423999999999999</v>
      </c>
      <c r="N27">
        <f t="shared" si="16"/>
        <v>50.847999999999999</v>
      </c>
      <c r="O27">
        <f t="shared" si="17"/>
        <v>0.95178197064989511</v>
      </c>
    </row>
    <row r="28" spans="4:15" x14ac:dyDescent="0.25">
      <c r="E28">
        <v>38</v>
      </c>
      <c r="F28">
        <v>200</v>
      </c>
      <c r="G28">
        <v>0</v>
      </c>
      <c r="H28">
        <v>53</v>
      </c>
      <c r="I28">
        <v>1.0669999999999999</v>
      </c>
      <c r="J28">
        <v>23</v>
      </c>
      <c r="K28">
        <v>2.35</v>
      </c>
      <c r="M28">
        <f t="shared" si="15"/>
        <v>56.550999999999995</v>
      </c>
      <c r="N28">
        <f t="shared" si="16"/>
        <v>54.050000000000004</v>
      </c>
      <c r="O28">
        <f t="shared" si="17"/>
        <v>0.95577443369701698</v>
      </c>
    </row>
    <row r="29" spans="4:15" x14ac:dyDescent="0.25">
      <c r="E29">
        <v>28</v>
      </c>
      <c r="F29">
        <v>160</v>
      </c>
      <c r="H29">
        <v>53</v>
      </c>
      <c r="I29">
        <v>1.1259999999999999</v>
      </c>
      <c r="J29">
        <v>23.7</v>
      </c>
      <c r="K29">
        <v>2.4</v>
      </c>
      <c r="M29">
        <f t="shared" si="15"/>
        <v>59.677999999999997</v>
      </c>
      <c r="N29">
        <f t="shared" si="16"/>
        <v>56.879999999999995</v>
      </c>
      <c r="O29">
        <f t="shared" si="17"/>
        <v>0.95311505077247893</v>
      </c>
    </row>
    <row r="30" spans="4:15" x14ac:dyDescent="0.25">
      <c r="E30">
        <v>18</v>
      </c>
      <c r="F30">
        <v>100</v>
      </c>
      <c r="H30">
        <v>53</v>
      </c>
      <c r="I30">
        <v>1.1870000000000001</v>
      </c>
      <c r="J30">
        <v>24.3</v>
      </c>
      <c r="K30">
        <v>2.4700000000000002</v>
      </c>
      <c r="M30">
        <f t="shared" si="15"/>
        <v>62.911000000000001</v>
      </c>
      <c r="N30">
        <f t="shared" si="16"/>
        <v>60.021000000000008</v>
      </c>
      <c r="O30">
        <f t="shared" si="17"/>
        <v>0.95406208771121115</v>
      </c>
    </row>
    <row r="34" spans="4:15" x14ac:dyDescent="0.25">
      <c r="E34">
        <v>18</v>
      </c>
      <c r="F34">
        <v>100</v>
      </c>
      <c r="H34">
        <v>53</v>
      </c>
      <c r="I34">
        <v>1.208</v>
      </c>
      <c r="J34">
        <v>23.6</v>
      </c>
      <c r="K34">
        <v>2.38</v>
      </c>
      <c r="M34">
        <f t="shared" ref="M34" si="18">I34*H34</f>
        <v>64.024000000000001</v>
      </c>
      <c r="N34">
        <f t="shared" ref="N34" si="19">J34*K34</f>
        <v>56.167999999999999</v>
      </c>
      <c r="O34">
        <f t="shared" ref="O34" si="20">N34/M34</f>
        <v>0.87729601399475199</v>
      </c>
    </row>
    <row r="38" spans="4:15" x14ac:dyDescent="0.25">
      <c r="H38">
        <v>53</v>
      </c>
      <c r="I38">
        <v>0.30199999999999999</v>
      </c>
      <c r="J38">
        <v>11.4</v>
      </c>
      <c r="K38">
        <v>1.1399999999999999</v>
      </c>
      <c r="M38">
        <f t="shared" ref="M38" si="21">I38*H38</f>
        <v>16.006</v>
      </c>
      <c r="N38">
        <f t="shared" ref="N38" si="22">J38*K38</f>
        <v>12.995999999999999</v>
      </c>
      <c r="O38">
        <f t="shared" ref="O38" si="23">N38/M38</f>
        <v>0.8119455204298387</v>
      </c>
    </row>
    <row r="39" spans="4:15" x14ac:dyDescent="0.25">
      <c r="H39">
        <v>53</v>
      </c>
      <c r="I39">
        <v>0.38600000000000001</v>
      </c>
      <c r="J39">
        <v>13.6</v>
      </c>
      <c r="K39">
        <v>1.36</v>
      </c>
      <c r="M39">
        <f t="shared" ref="M39" si="24">I39*H39</f>
        <v>20.458000000000002</v>
      </c>
      <c r="N39">
        <f t="shared" ref="N39" si="25">J39*K39</f>
        <v>18.496000000000002</v>
      </c>
      <c r="O39">
        <f t="shared" ref="O39" si="26">N39/M39</f>
        <v>0.90409619708671429</v>
      </c>
    </row>
    <row r="40" spans="4:15" x14ac:dyDescent="0.25">
      <c r="H40">
        <v>53</v>
      </c>
      <c r="I40">
        <v>0.46800000000000003</v>
      </c>
      <c r="J40">
        <v>15.1</v>
      </c>
      <c r="K40">
        <v>1.51</v>
      </c>
      <c r="M40">
        <f t="shared" ref="M40" si="27">I40*H40</f>
        <v>24.804000000000002</v>
      </c>
      <c r="N40">
        <f t="shared" ref="N40" si="28">J40*K40</f>
        <v>22.800999999999998</v>
      </c>
      <c r="O40">
        <f t="shared" ref="O40" si="29">N40/M40</f>
        <v>0.91924689566198992</v>
      </c>
    </row>
    <row r="41" spans="4:15" x14ac:dyDescent="0.25">
      <c r="H41">
        <v>53</v>
      </c>
      <c r="I41">
        <v>0.49199999999999999</v>
      </c>
      <c r="J41">
        <v>15.4</v>
      </c>
      <c r="K41">
        <v>1.54</v>
      </c>
      <c r="M41">
        <f t="shared" ref="M41" si="30">I41*H41</f>
        <v>26.076000000000001</v>
      </c>
      <c r="N41">
        <f t="shared" ref="N41" si="31">J41*K41</f>
        <v>23.716000000000001</v>
      </c>
      <c r="O41">
        <f t="shared" ref="O41" si="32">N41/M41</f>
        <v>0.90949532136830802</v>
      </c>
    </row>
    <row r="42" spans="4:15" x14ac:dyDescent="0.25">
      <c r="H42">
        <v>53</v>
      </c>
    </row>
    <row r="43" spans="4:15" x14ac:dyDescent="0.25">
      <c r="H43">
        <v>53</v>
      </c>
    </row>
    <row r="44" spans="4:15" x14ac:dyDescent="0.25">
      <c r="H44">
        <v>53</v>
      </c>
    </row>
    <row r="45" spans="4:15" x14ac:dyDescent="0.25">
      <c r="H45">
        <v>53</v>
      </c>
    </row>
    <row r="46" spans="4:15" x14ac:dyDescent="0.25">
      <c r="H46">
        <v>53</v>
      </c>
    </row>
    <row r="47" spans="4:15" x14ac:dyDescent="0.25">
      <c r="D47" t="s">
        <v>10</v>
      </c>
      <c r="H47">
        <v>53</v>
      </c>
      <c r="I47">
        <v>0.46800000000000003</v>
      </c>
      <c r="J47">
        <v>14.5</v>
      </c>
      <c r="K47">
        <v>1.45</v>
      </c>
      <c r="M47">
        <f t="shared" ref="M47" si="33">I47*H47</f>
        <v>24.804000000000002</v>
      </c>
      <c r="N47">
        <f t="shared" ref="N47" si="34">J47*K47</f>
        <v>21.024999999999999</v>
      </c>
      <c r="O47">
        <f t="shared" ref="O47" si="35">N47/M47</f>
        <v>0.84764554104176737</v>
      </c>
    </row>
    <row r="48" spans="4:15" x14ac:dyDescent="0.25">
      <c r="H48">
        <v>53</v>
      </c>
      <c r="I48">
        <v>0.69399999999999995</v>
      </c>
      <c r="J48">
        <v>18.3</v>
      </c>
      <c r="K48">
        <v>1.86</v>
      </c>
      <c r="M48">
        <f t="shared" ref="M48:M63" si="36">I48*H48</f>
        <v>36.781999999999996</v>
      </c>
      <c r="N48">
        <f t="shared" ref="N48:N63" si="37">J48*K48</f>
        <v>34.038000000000004</v>
      </c>
      <c r="O48">
        <f t="shared" ref="O48:O63" si="38">N48/M48</f>
        <v>0.92539829264314089</v>
      </c>
    </row>
    <row r="49" spans="4:17" x14ac:dyDescent="0.25">
      <c r="H49">
        <v>53</v>
      </c>
      <c r="I49">
        <v>0.68300000000000005</v>
      </c>
      <c r="J49">
        <v>18.2</v>
      </c>
      <c r="K49">
        <v>1.82</v>
      </c>
      <c r="M49">
        <f t="shared" si="36"/>
        <v>36.199000000000005</v>
      </c>
      <c r="N49">
        <f t="shared" si="37"/>
        <v>33.124000000000002</v>
      </c>
      <c r="O49">
        <f t="shared" si="38"/>
        <v>0.91505290201386769</v>
      </c>
    </row>
    <row r="50" spans="4:17" x14ac:dyDescent="0.25">
      <c r="H50">
        <v>53</v>
      </c>
      <c r="I50">
        <v>0.67500000000000004</v>
      </c>
      <c r="J50">
        <v>18</v>
      </c>
      <c r="K50">
        <v>1.83</v>
      </c>
      <c r="M50">
        <f t="shared" ref="M50:M53" si="39">I50*H50</f>
        <v>35.775000000000006</v>
      </c>
      <c r="N50">
        <f t="shared" ref="N50:N53" si="40">J50*K50</f>
        <v>32.94</v>
      </c>
      <c r="O50">
        <f t="shared" ref="O50:O53" si="41">N50/M50</f>
        <v>0.92075471698113187</v>
      </c>
    </row>
    <row r="51" spans="4:17" x14ac:dyDescent="0.25">
      <c r="H51">
        <v>53</v>
      </c>
      <c r="I51">
        <v>0.67800000000000005</v>
      </c>
      <c r="J51">
        <v>18.100000000000001</v>
      </c>
      <c r="K51">
        <v>1.83</v>
      </c>
      <c r="M51">
        <f t="shared" si="39"/>
        <v>35.934000000000005</v>
      </c>
      <c r="N51">
        <f t="shared" si="40"/>
        <v>33.123000000000005</v>
      </c>
      <c r="O51">
        <f t="shared" si="41"/>
        <v>0.92177325096009355</v>
      </c>
    </row>
    <row r="52" spans="4:17" x14ac:dyDescent="0.25">
      <c r="H52">
        <v>53</v>
      </c>
      <c r="I52">
        <v>0.72899999999999998</v>
      </c>
      <c r="J52">
        <v>18.899999999999999</v>
      </c>
      <c r="K52">
        <v>1.92</v>
      </c>
      <c r="M52">
        <f t="shared" si="39"/>
        <v>38.637</v>
      </c>
      <c r="N52">
        <f t="shared" si="40"/>
        <v>36.287999999999997</v>
      </c>
      <c r="O52">
        <f t="shared" si="41"/>
        <v>0.93920335429769386</v>
      </c>
    </row>
    <row r="53" spans="4:17" x14ac:dyDescent="0.25">
      <c r="H53">
        <v>53</v>
      </c>
      <c r="I53">
        <v>0.59599999999999997</v>
      </c>
      <c r="J53">
        <v>16.600000000000001</v>
      </c>
      <c r="K53">
        <v>1.68</v>
      </c>
      <c r="M53">
        <f t="shared" si="39"/>
        <v>31.587999999999997</v>
      </c>
      <c r="N53">
        <f t="shared" si="40"/>
        <v>27.888000000000002</v>
      </c>
      <c r="O53">
        <f t="shared" si="41"/>
        <v>0.88286691148537433</v>
      </c>
    </row>
    <row r="54" spans="4:17" x14ac:dyDescent="0.25">
      <c r="H54">
        <v>53</v>
      </c>
      <c r="I54">
        <v>0.57199999999999995</v>
      </c>
      <c r="J54">
        <v>16.3</v>
      </c>
      <c r="K54">
        <v>1.64</v>
      </c>
      <c r="M54">
        <f t="shared" ref="M54:M56" si="42">I54*H54</f>
        <v>30.315999999999999</v>
      </c>
      <c r="N54">
        <f t="shared" ref="N54:N56" si="43">J54*K54</f>
        <v>26.731999999999999</v>
      </c>
      <c r="O54">
        <f t="shared" ref="O54:O56" si="44">N54/M54</f>
        <v>0.88177859875973086</v>
      </c>
    </row>
    <row r="55" spans="4:17" x14ac:dyDescent="0.25">
      <c r="H55">
        <v>53</v>
      </c>
      <c r="M55">
        <f t="shared" si="42"/>
        <v>0</v>
      </c>
      <c r="N55">
        <f t="shared" si="43"/>
        <v>0</v>
      </c>
      <c r="O55" t="e">
        <f t="shared" si="44"/>
        <v>#DIV/0!</v>
      </c>
    </row>
    <row r="56" spans="4:17" x14ac:dyDescent="0.25">
      <c r="H56">
        <v>53</v>
      </c>
      <c r="M56">
        <f t="shared" si="42"/>
        <v>0</v>
      </c>
      <c r="N56">
        <f t="shared" si="43"/>
        <v>0</v>
      </c>
      <c r="O56" t="e">
        <f t="shared" si="44"/>
        <v>#DIV/0!</v>
      </c>
    </row>
    <row r="57" spans="4:17" x14ac:dyDescent="0.25">
      <c r="H57">
        <v>53</v>
      </c>
    </row>
    <row r="58" spans="4:17" x14ac:dyDescent="0.25">
      <c r="D58" t="s">
        <v>12</v>
      </c>
      <c r="H58">
        <v>53</v>
      </c>
      <c r="I58">
        <v>0.49199999999999999</v>
      </c>
      <c r="J58">
        <v>15</v>
      </c>
      <c r="K58">
        <v>1.52</v>
      </c>
      <c r="M58">
        <f t="shared" si="36"/>
        <v>26.076000000000001</v>
      </c>
      <c r="N58">
        <f t="shared" si="37"/>
        <v>22.8</v>
      </c>
      <c r="O58">
        <f t="shared" si="38"/>
        <v>0.87436723423838014</v>
      </c>
    </row>
    <row r="59" spans="4:17" x14ac:dyDescent="0.25">
      <c r="H59">
        <v>53</v>
      </c>
      <c r="I59">
        <v>0.44600000000000001</v>
      </c>
      <c r="J59">
        <v>14.3</v>
      </c>
      <c r="K59">
        <v>1.43</v>
      </c>
      <c r="M59">
        <f t="shared" si="36"/>
        <v>23.638000000000002</v>
      </c>
      <c r="N59">
        <f t="shared" si="37"/>
        <v>20.449000000000002</v>
      </c>
      <c r="O59">
        <f t="shared" si="38"/>
        <v>0.86509010914628992</v>
      </c>
    </row>
    <row r="60" spans="4:17" x14ac:dyDescent="0.25">
      <c r="H60">
        <v>53</v>
      </c>
      <c r="I60">
        <v>0.48399999999999999</v>
      </c>
      <c r="J60">
        <v>14.9</v>
      </c>
      <c r="K60">
        <v>1.5</v>
      </c>
      <c r="M60">
        <f t="shared" si="36"/>
        <v>25.652000000000001</v>
      </c>
      <c r="N60">
        <f t="shared" si="37"/>
        <v>22.35</v>
      </c>
      <c r="O60">
        <f t="shared" si="38"/>
        <v>0.87127709340402315</v>
      </c>
    </row>
    <row r="61" spans="4:17" x14ac:dyDescent="0.25">
      <c r="H61">
        <v>53</v>
      </c>
      <c r="I61">
        <v>0.71799999999999997</v>
      </c>
      <c r="J61">
        <v>19</v>
      </c>
      <c r="K61">
        <v>1.9</v>
      </c>
      <c r="M61">
        <f t="shared" si="36"/>
        <v>38.054000000000002</v>
      </c>
      <c r="N61">
        <f t="shared" si="37"/>
        <v>36.1</v>
      </c>
      <c r="O61">
        <f t="shared" si="38"/>
        <v>0.94865191569874385</v>
      </c>
      <c r="Q61" t="s">
        <v>11</v>
      </c>
    </row>
    <row r="62" spans="4:17" x14ac:dyDescent="0.25">
      <c r="H62">
        <v>53</v>
      </c>
      <c r="I62">
        <v>0.74</v>
      </c>
      <c r="J62">
        <v>19</v>
      </c>
      <c r="K62">
        <v>1.93</v>
      </c>
      <c r="M62">
        <f t="shared" si="36"/>
        <v>39.22</v>
      </c>
      <c r="N62">
        <f t="shared" si="37"/>
        <v>36.67</v>
      </c>
      <c r="O62">
        <f t="shared" si="38"/>
        <v>0.93498215196328416</v>
      </c>
    </row>
    <row r="63" spans="4:17" x14ac:dyDescent="0.25">
      <c r="H63">
        <v>53</v>
      </c>
      <c r="I63">
        <v>0.70499999999999996</v>
      </c>
      <c r="J63">
        <v>18.600000000000001</v>
      </c>
      <c r="K63">
        <v>1.88</v>
      </c>
      <c r="M63">
        <f t="shared" si="36"/>
        <v>37.364999999999995</v>
      </c>
      <c r="N63">
        <f t="shared" si="37"/>
        <v>34.968000000000004</v>
      </c>
      <c r="O63">
        <f t="shared" si="38"/>
        <v>0.93584905660377382</v>
      </c>
    </row>
    <row r="67" spans="4:15" x14ac:dyDescent="0.25">
      <c r="D67">
        <v>2010</v>
      </c>
      <c r="H67">
        <v>53</v>
      </c>
      <c r="I67">
        <v>1.2230000000000001</v>
      </c>
      <c r="J67">
        <v>19.8</v>
      </c>
      <c r="K67">
        <v>2.0099999999999998</v>
      </c>
      <c r="M67">
        <f t="shared" ref="M67" si="45">I67*H67</f>
        <v>64.819000000000003</v>
      </c>
      <c r="N67">
        <f t="shared" ref="N67" si="46">J67*K67</f>
        <v>39.797999999999995</v>
      </c>
      <c r="O67">
        <f t="shared" ref="O67" si="47">N67/M67</f>
        <v>0.61398663971983514</v>
      </c>
    </row>
    <row r="68" spans="4:15" x14ac:dyDescent="0.25">
      <c r="H68">
        <v>53</v>
      </c>
      <c r="I68">
        <v>1.605</v>
      </c>
      <c r="J68">
        <v>21</v>
      </c>
      <c r="K68">
        <v>2.65</v>
      </c>
      <c r="M68">
        <f t="shared" ref="M68:M74" si="48">I68*H68</f>
        <v>85.064999999999998</v>
      </c>
      <c r="N68">
        <f t="shared" ref="N68:N74" si="49">J68*K68</f>
        <v>55.65</v>
      </c>
      <c r="O68">
        <f t="shared" ref="O68:O74" si="50">N68/M68</f>
        <v>0.65420560747663548</v>
      </c>
    </row>
    <row r="69" spans="4:15" x14ac:dyDescent="0.25">
      <c r="H69">
        <v>53</v>
      </c>
      <c r="M69">
        <f t="shared" si="48"/>
        <v>0</v>
      </c>
      <c r="N69">
        <f t="shared" si="49"/>
        <v>0</v>
      </c>
      <c r="O69" t="e">
        <f t="shared" si="50"/>
        <v>#DIV/0!</v>
      </c>
    </row>
    <row r="70" spans="4:15" x14ac:dyDescent="0.25">
      <c r="H70">
        <v>53</v>
      </c>
      <c r="M70">
        <f t="shared" si="48"/>
        <v>0</v>
      </c>
      <c r="N70">
        <f t="shared" si="49"/>
        <v>0</v>
      </c>
      <c r="O70" t="e">
        <f t="shared" si="50"/>
        <v>#DIV/0!</v>
      </c>
    </row>
    <row r="71" spans="4:15" x14ac:dyDescent="0.25">
      <c r="H71">
        <v>53</v>
      </c>
      <c r="M71">
        <f t="shared" si="48"/>
        <v>0</v>
      </c>
      <c r="N71">
        <f t="shared" si="49"/>
        <v>0</v>
      </c>
      <c r="O71" t="e">
        <f t="shared" si="50"/>
        <v>#DIV/0!</v>
      </c>
    </row>
    <row r="72" spans="4:15" x14ac:dyDescent="0.25">
      <c r="H72">
        <v>53</v>
      </c>
      <c r="M72">
        <f t="shared" si="48"/>
        <v>0</v>
      </c>
      <c r="N72">
        <f t="shared" si="49"/>
        <v>0</v>
      </c>
      <c r="O72" t="e">
        <f t="shared" si="50"/>
        <v>#DIV/0!</v>
      </c>
    </row>
    <row r="73" spans="4:15" x14ac:dyDescent="0.25">
      <c r="H73">
        <v>53</v>
      </c>
      <c r="M73">
        <f t="shared" si="48"/>
        <v>0</v>
      </c>
      <c r="N73">
        <f t="shared" si="49"/>
        <v>0</v>
      </c>
      <c r="O73" t="e">
        <f t="shared" si="50"/>
        <v>#DIV/0!</v>
      </c>
    </row>
    <row r="74" spans="4:15" x14ac:dyDescent="0.25">
      <c r="H74">
        <v>53</v>
      </c>
      <c r="M74">
        <f t="shared" si="48"/>
        <v>0</v>
      </c>
      <c r="N74">
        <f t="shared" si="49"/>
        <v>0</v>
      </c>
      <c r="O74" t="e">
        <f t="shared" si="50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>
      <selection activeCell="B3" sqref="B3:O11"/>
    </sheetView>
  </sheetViews>
  <sheetFormatPr defaultRowHeight="15" x14ac:dyDescent="0.25"/>
  <sheetData>
    <row r="1" spans="1:15" x14ac:dyDescent="0.25">
      <c r="A1" t="s">
        <v>13</v>
      </c>
    </row>
    <row r="3" spans="1:15" x14ac:dyDescent="0.25">
      <c r="B3" t="s">
        <v>14</v>
      </c>
      <c r="E3" t="s">
        <v>15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M3" t="s">
        <v>6</v>
      </c>
      <c r="N3" t="s">
        <v>7</v>
      </c>
      <c r="O3" t="s">
        <v>8</v>
      </c>
    </row>
    <row r="4" spans="1:15" x14ac:dyDescent="0.25">
      <c r="C4" t="s">
        <v>16</v>
      </c>
      <c r="H4">
        <v>30.2</v>
      </c>
      <c r="I4">
        <v>40</v>
      </c>
      <c r="K4">
        <v>0</v>
      </c>
      <c r="M4">
        <f>I4*H4</f>
        <v>1208</v>
      </c>
      <c r="N4">
        <f>J4*K4</f>
        <v>0</v>
      </c>
      <c r="O4">
        <f>N4/M4</f>
        <v>0</v>
      </c>
    </row>
    <row r="6" spans="1:15" x14ac:dyDescent="0.25">
      <c r="C6" t="s">
        <v>17</v>
      </c>
      <c r="H6">
        <v>30</v>
      </c>
      <c r="I6">
        <v>60</v>
      </c>
    </row>
    <row r="7" spans="1:15" x14ac:dyDescent="0.25">
      <c r="C7" t="s">
        <v>19</v>
      </c>
    </row>
    <row r="8" spans="1:15" x14ac:dyDescent="0.25">
      <c r="H8">
        <v>30.13</v>
      </c>
      <c r="I8">
        <v>0.33</v>
      </c>
      <c r="J8">
        <v>9.01</v>
      </c>
      <c r="K8">
        <v>0.88</v>
      </c>
      <c r="M8">
        <f>I8*H8</f>
        <v>9.9428999999999998</v>
      </c>
      <c r="N8">
        <f>J8*K8</f>
        <v>7.9287999999999998</v>
      </c>
      <c r="O8">
        <f>N8/M8</f>
        <v>0.79743334439650404</v>
      </c>
    </row>
    <row r="9" spans="1:15" x14ac:dyDescent="0.25">
      <c r="M9">
        <f t="shared" ref="M9:M20" si="0">I9*H9</f>
        <v>0</v>
      </c>
      <c r="N9">
        <f t="shared" ref="N9:N20" si="1">J9*K9</f>
        <v>0</v>
      </c>
      <c r="O9" t="e">
        <f t="shared" ref="O9:O20" si="2">N9/M9</f>
        <v>#DIV/0!</v>
      </c>
    </row>
    <row r="10" spans="1:15" x14ac:dyDescent="0.25">
      <c r="H10">
        <v>55.5</v>
      </c>
      <c r="I10">
        <v>0.12</v>
      </c>
      <c r="M10">
        <f t="shared" si="0"/>
        <v>6.66</v>
      </c>
      <c r="N10">
        <f t="shared" si="1"/>
        <v>0</v>
      </c>
      <c r="O10">
        <f t="shared" si="2"/>
        <v>0</v>
      </c>
    </row>
    <row r="11" spans="1:15" x14ac:dyDescent="0.25">
      <c r="M11">
        <f t="shared" si="0"/>
        <v>0</v>
      </c>
      <c r="N11">
        <f t="shared" si="1"/>
        <v>0</v>
      </c>
      <c r="O11" t="e">
        <f t="shared" si="2"/>
        <v>#DIV/0!</v>
      </c>
    </row>
    <row r="12" spans="1:15" x14ac:dyDescent="0.25">
      <c r="H12">
        <v>55.4</v>
      </c>
      <c r="I12">
        <v>0.6</v>
      </c>
      <c r="J12">
        <v>16.399999999999999</v>
      </c>
      <c r="K12">
        <v>1.63</v>
      </c>
      <c r="M12">
        <f t="shared" si="0"/>
        <v>33.239999999999995</v>
      </c>
      <c r="N12">
        <f t="shared" si="1"/>
        <v>26.731999999999996</v>
      </c>
      <c r="O12">
        <f t="shared" si="2"/>
        <v>0.80421179302045731</v>
      </c>
    </row>
    <row r="13" spans="1:15" x14ac:dyDescent="0.25">
      <c r="M13">
        <f t="shared" si="0"/>
        <v>0</v>
      </c>
      <c r="N13">
        <f t="shared" si="1"/>
        <v>0</v>
      </c>
      <c r="O13" t="e">
        <f t="shared" si="2"/>
        <v>#DIV/0!</v>
      </c>
    </row>
    <row r="14" spans="1:15" x14ac:dyDescent="0.25">
      <c r="H14">
        <v>55.4</v>
      </c>
      <c r="I14">
        <v>0.56000000000000005</v>
      </c>
      <c r="J14">
        <v>16.46</v>
      </c>
      <c r="K14">
        <v>1.63</v>
      </c>
      <c r="M14">
        <f t="shared" si="0"/>
        <v>31.024000000000001</v>
      </c>
      <c r="N14">
        <f t="shared" si="1"/>
        <v>26.829799999999999</v>
      </c>
      <c r="O14">
        <f t="shared" si="2"/>
        <v>0.86480789066529129</v>
      </c>
    </row>
    <row r="15" spans="1:15" x14ac:dyDescent="0.25">
      <c r="M15">
        <f t="shared" si="0"/>
        <v>0</v>
      </c>
      <c r="N15">
        <f t="shared" si="1"/>
        <v>0</v>
      </c>
      <c r="O15" t="e">
        <f t="shared" si="2"/>
        <v>#DIV/0!</v>
      </c>
    </row>
    <row r="16" spans="1:15" x14ac:dyDescent="0.25">
      <c r="M16">
        <f t="shared" si="0"/>
        <v>0</v>
      </c>
      <c r="N16">
        <f t="shared" si="1"/>
        <v>0</v>
      </c>
      <c r="O16" t="e">
        <f t="shared" si="2"/>
        <v>#DIV/0!</v>
      </c>
    </row>
    <row r="17" spans="3:15" x14ac:dyDescent="0.25">
      <c r="C17" t="s">
        <v>18</v>
      </c>
      <c r="M17">
        <f t="shared" si="0"/>
        <v>0</v>
      </c>
      <c r="N17">
        <f t="shared" si="1"/>
        <v>0</v>
      </c>
      <c r="O17" t="e">
        <f t="shared" si="2"/>
        <v>#DIV/0!</v>
      </c>
    </row>
    <row r="18" spans="3:15" x14ac:dyDescent="0.25">
      <c r="M18">
        <f t="shared" si="0"/>
        <v>0</v>
      </c>
      <c r="N18">
        <f t="shared" si="1"/>
        <v>0</v>
      </c>
      <c r="O18" t="e">
        <f t="shared" si="2"/>
        <v>#DIV/0!</v>
      </c>
    </row>
    <row r="19" spans="3:15" x14ac:dyDescent="0.25">
      <c r="M19">
        <f t="shared" si="0"/>
        <v>0</v>
      </c>
      <c r="N19">
        <f t="shared" si="1"/>
        <v>0</v>
      </c>
      <c r="O19" t="e">
        <f t="shared" si="2"/>
        <v>#DIV/0!</v>
      </c>
    </row>
    <row r="20" spans="3:15" x14ac:dyDescent="0.25">
      <c r="M20">
        <f t="shared" si="0"/>
        <v>0</v>
      </c>
      <c r="N20">
        <f t="shared" si="1"/>
        <v>0</v>
      </c>
      <c r="O20" t="e">
        <f t="shared" si="2"/>
        <v>#DIV/0!</v>
      </c>
    </row>
    <row r="21" spans="3:15" x14ac:dyDescent="0.25">
      <c r="C21" t="s">
        <v>18</v>
      </c>
      <c r="I21">
        <v>50</v>
      </c>
      <c r="M21">
        <f t="shared" ref="M21:M38" si="3">I21*H21</f>
        <v>0</v>
      </c>
      <c r="N21">
        <f t="shared" ref="N21:N38" si="4">J21*K21</f>
        <v>0</v>
      </c>
      <c r="O21" t="e">
        <f t="shared" ref="O21:O38" si="5">N21/M21</f>
        <v>#DIV/0!</v>
      </c>
    </row>
    <row r="22" spans="3:15" x14ac:dyDescent="0.25">
      <c r="M22">
        <f t="shared" si="3"/>
        <v>0</v>
      </c>
      <c r="N22">
        <f t="shared" si="4"/>
        <v>0</v>
      </c>
      <c r="O22" t="e">
        <f t="shared" si="5"/>
        <v>#DIV/0!</v>
      </c>
    </row>
    <row r="23" spans="3:15" x14ac:dyDescent="0.25">
      <c r="M23">
        <f t="shared" si="3"/>
        <v>0</v>
      </c>
      <c r="N23">
        <f t="shared" si="4"/>
        <v>0</v>
      </c>
      <c r="O23" t="e">
        <f t="shared" si="5"/>
        <v>#DIV/0!</v>
      </c>
    </row>
    <row r="24" spans="3:15" x14ac:dyDescent="0.25">
      <c r="C24" t="s">
        <v>20</v>
      </c>
      <c r="H24">
        <v>55.5</v>
      </c>
      <c r="I24">
        <v>0.03</v>
      </c>
      <c r="J24">
        <v>24.7</v>
      </c>
      <c r="K24">
        <v>0</v>
      </c>
      <c r="M24">
        <f t="shared" si="3"/>
        <v>1.665</v>
      </c>
      <c r="N24">
        <f t="shared" si="4"/>
        <v>0</v>
      </c>
      <c r="O24">
        <f t="shared" si="5"/>
        <v>0</v>
      </c>
    </row>
    <row r="25" spans="3:15" x14ac:dyDescent="0.25">
      <c r="M25">
        <f t="shared" si="3"/>
        <v>0</v>
      </c>
      <c r="N25">
        <f t="shared" si="4"/>
        <v>0</v>
      </c>
      <c r="O25" t="e">
        <f t="shared" si="5"/>
        <v>#DIV/0!</v>
      </c>
    </row>
    <row r="26" spans="3:15" x14ac:dyDescent="0.25">
      <c r="H26">
        <v>55.4</v>
      </c>
      <c r="I26">
        <v>0.99</v>
      </c>
      <c r="J26">
        <v>22.93</v>
      </c>
      <c r="K26">
        <v>2.2599999999999998</v>
      </c>
      <c r="M26">
        <f t="shared" si="3"/>
        <v>54.845999999999997</v>
      </c>
      <c r="N26">
        <f t="shared" si="4"/>
        <v>51.821799999999996</v>
      </c>
      <c r="O26">
        <f t="shared" si="5"/>
        <v>0.94486015388542466</v>
      </c>
    </row>
    <row r="27" spans="3:15" x14ac:dyDescent="0.25">
      <c r="M27">
        <f t="shared" si="3"/>
        <v>0</v>
      </c>
      <c r="N27">
        <f t="shared" si="4"/>
        <v>0</v>
      </c>
      <c r="O27" t="e">
        <f t="shared" si="5"/>
        <v>#DIV/0!</v>
      </c>
    </row>
    <row r="28" spans="3:15" x14ac:dyDescent="0.25">
      <c r="M28">
        <f t="shared" si="3"/>
        <v>0</v>
      </c>
      <c r="N28">
        <f t="shared" si="4"/>
        <v>0</v>
      </c>
      <c r="O28" t="e">
        <f t="shared" si="5"/>
        <v>#DIV/0!</v>
      </c>
    </row>
    <row r="29" spans="3:15" x14ac:dyDescent="0.25">
      <c r="M29">
        <f t="shared" si="3"/>
        <v>0</v>
      </c>
      <c r="N29">
        <f t="shared" si="4"/>
        <v>0</v>
      </c>
      <c r="O29" t="e">
        <f t="shared" si="5"/>
        <v>#DIV/0!</v>
      </c>
    </row>
    <row r="30" spans="3:15" x14ac:dyDescent="0.25">
      <c r="M30">
        <f t="shared" si="3"/>
        <v>0</v>
      </c>
      <c r="N30">
        <f t="shared" si="4"/>
        <v>0</v>
      </c>
      <c r="O30" t="e">
        <f t="shared" si="5"/>
        <v>#DIV/0!</v>
      </c>
    </row>
    <row r="31" spans="3:15" x14ac:dyDescent="0.25">
      <c r="M31">
        <f t="shared" si="3"/>
        <v>0</v>
      </c>
      <c r="N31">
        <f t="shared" si="4"/>
        <v>0</v>
      </c>
      <c r="O31" t="e">
        <f t="shared" si="5"/>
        <v>#DIV/0!</v>
      </c>
    </row>
    <row r="32" spans="3:15" x14ac:dyDescent="0.25">
      <c r="M32">
        <f t="shared" si="3"/>
        <v>0</v>
      </c>
      <c r="N32">
        <f t="shared" si="4"/>
        <v>0</v>
      </c>
      <c r="O32" t="e">
        <f t="shared" si="5"/>
        <v>#DIV/0!</v>
      </c>
    </row>
    <row r="33" spans="3:15" x14ac:dyDescent="0.25">
      <c r="C33" t="s">
        <v>21</v>
      </c>
      <c r="M33">
        <f t="shared" si="3"/>
        <v>0</v>
      </c>
      <c r="N33">
        <f t="shared" si="4"/>
        <v>0</v>
      </c>
      <c r="O33" t="e">
        <f t="shared" si="5"/>
        <v>#DIV/0!</v>
      </c>
    </row>
    <row r="34" spans="3:15" x14ac:dyDescent="0.25">
      <c r="C34" t="s">
        <v>22</v>
      </c>
      <c r="H34">
        <v>55.3</v>
      </c>
      <c r="I34">
        <v>0.98</v>
      </c>
      <c r="J34">
        <v>22.82</v>
      </c>
      <c r="K34">
        <v>2.25</v>
      </c>
      <c r="M34">
        <f t="shared" si="3"/>
        <v>54.193999999999996</v>
      </c>
      <c r="N34">
        <f t="shared" si="4"/>
        <v>51.344999999999999</v>
      </c>
      <c r="O34">
        <f t="shared" si="5"/>
        <v>0.94742960475329374</v>
      </c>
    </row>
    <row r="35" spans="3:15" x14ac:dyDescent="0.25">
      <c r="M35">
        <f t="shared" si="3"/>
        <v>0</v>
      </c>
      <c r="N35">
        <f t="shared" si="4"/>
        <v>0</v>
      </c>
      <c r="O35" t="e">
        <f t="shared" si="5"/>
        <v>#DIV/0!</v>
      </c>
    </row>
    <row r="36" spans="3:15" x14ac:dyDescent="0.25">
      <c r="M36">
        <f t="shared" si="3"/>
        <v>0</v>
      </c>
      <c r="N36">
        <f t="shared" si="4"/>
        <v>0</v>
      </c>
      <c r="O36" t="e">
        <f t="shared" si="5"/>
        <v>#DIV/0!</v>
      </c>
    </row>
    <row r="37" spans="3:15" x14ac:dyDescent="0.25">
      <c r="M37">
        <f t="shared" si="3"/>
        <v>0</v>
      </c>
      <c r="N37">
        <f t="shared" si="4"/>
        <v>0</v>
      </c>
      <c r="O37" t="e">
        <f t="shared" si="5"/>
        <v>#DIV/0!</v>
      </c>
    </row>
    <row r="38" spans="3:15" x14ac:dyDescent="0.25">
      <c r="M38">
        <f t="shared" si="3"/>
        <v>0</v>
      </c>
      <c r="N38">
        <f t="shared" si="4"/>
        <v>0</v>
      </c>
      <c r="O38" t="e">
        <f t="shared" si="5"/>
        <v>#DIV/0!</v>
      </c>
    </row>
    <row r="39" spans="3:15" x14ac:dyDescent="0.25">
      <c r="M39">
        <f t="shared" ref="M39:M44" si="6">I39*H39</f>
        <v>0</v>
      </c>
      <c r="N39">
        <f t="shared" ref="N39:N44" si="7">J39*K39</f>
        <v>0</v>
      </c>
      <c r="O39" t="e">
        <f t="shared" ref="O39:O44" si="8">N39/M39</f>
        <v>#DIV/0!</v>
      </c>
    </row>
    <row r="40" spans="3:15" x14ac:dyDescent="0.25">
      <c r="C40" t="s">
        <v>23</v>
      </c>
      <c r="H40">
        <v>30</v>
      </c>
      <c r="I40">
        <v>0.06</v>
      </c>
      <c r="M40">
        <f t="shared" si="6"/>
        <v>1.7999999999999998</v>
      </c>
      <c r="N40">
        <f t="shared" si="7"/>
        <v>0</v>
      </c>
      <c r="O40">
        <f t="shared" si="8"/>
        <v>0</v>
      </c>
    </row>
    <row r="41" spans="3:15" x14ac:dyDescent="0.25">
      <c r="M41">
        <f t="shared" si="6"/>
        <v>0</v>
      </c>
      <c r="N41">
        <f t="shared" si="7"/>
        <v>0</v>
      </c>
      <c r="O41" t="e">
        <f t="shared" si="8"/>
        <v>#DIV/0!</v>
      </c>
    </row>
    <row r="42" spans="3:15" x14ac:dyDescent="0.25">
      <c r="H42">
        <v>55.5</v>
      </c>
      <c r="I42">
        <v>0.12</v>
      </c>
      <c r="M42">
        <f t="shared" si="6"/>
        <v>6.66</v>
      </c>
      <c r="N42">
        <f t="shared" si="7"/>
        <v>0</v>
      </c>
      <c r="O42">
        <f t="shared" si="8"/>
        <v>0</v>
      </c>
    </row>
    <row r="43" spans="3:15" x14ac:dyDescent="0.25">
      <c r="H43">
        <v>49.8</v>
      </c>
      <c r="I43">
        <v>1.2</v>
      </c>
      <c r="J43">
        <v>23.34</v>
      </c>
      <c r="K43">
        <v>2.31</v>
      </c>
      <c r="M43">
        <f t="shared" si="6"/>
        <v>59.759999999999991</v>
      </c>
      <c r="N43">
        <f t="shared" si="7"/>
        <v>53.915399999999998</v>
      </c>
      <c r="O43">
        <f t="shared" si="8"/>
        <v>0.90219879518072299</v>
      </c>
    </row>
    <row r="44" spans="3:15" x14ac:dyDescent="0.25">
      <c r="M44">
        <f t="shared" si="6"/>
        <v>0</v>
      </c>
      <c r="N44">
        <f t="shared" si="7"/>
        <v>0</v>
      </c>
      <c r="O44" t="e">
        <f t="shared" si="8"/>
        <v>#DIV/0!</v>
      </c>
    </row>
    <row r="45" spans="3:15" x14ac:dyDescent="0.25">
      <c r="M45">
        <f t="shared" ref="M45:M49" si="9">I45*H45</f>
        <v>0</v>
      </c>
      <c r="N45">
        <f t="shared" ref="N45:N49" si="10">J45*K45</f>
        <v>0</v>
      </c>
      <c r="O45" t="e">
        <f t="shared" ref="O45:O49" si="11">N45/M45</f>
        <v>#DIV/0!</v>
      </c>
    </row>
    <row r="46" spans="3:15" x14ac:dyDescent="0.25">
      <c r="M46">
        <f t="shared" si="9"/>
        <v>0</v>
      </c>
      <c r="N46">
        <f t="shared" si="10"/>
        <v>0</v>
      </c>
      <c r="O46" t="e">
        <f t="shared" si="11"/>
        <v>#DIV/0!</v>
      </c>
    </row>
    <row r="47" spans="3:15" x14ac:dyDescent="0.25">
      <c r="M47">
        <f t="shared" si="9"/>
        <v>0</v>
      </c>
      <c r="N47">
        <f t="shared" si="10"/>
        <v>0</v>
      </c>
      <c r="O47" t="e">
        <f t="shared" si="11"/>
        <v>#DIV/0!</v>
      </c>
    </row>
    <row r="48" spans="3:15" x14ac:dyDescent="0.25">
      <c r="M48">
        <f t="shared" si="9"/>
        <v>0</v>
      </c>
      <c r="N48">
        <f t="shared" si="10"/>
        <v>0</v>
      </c>
      <c r="O48" t="e">
        <f t="shared" si="11"/>
        <v>#DIV/0!</v>
      </c>
    </row>
    <row r="49" spans="2:15" x14ac:dyDescent="0.25">
      <c r="B49">
        <v>600</v>
      </c>
      <c r="C49" t="s">
        <v>24</v>
      </c>
      <c r="H49">
        <v>53.5</v>
      </c>
      <c r="I49">
        <v>1.31</v>
      </c>
      <c r="J49">
        <v>25.85</v>
      </c>
      <c r="K49">
        <v>2.5499999999999998</v>
      </c>
      <c r="M49">
        <f t="shared" si="9"/>
        <v>70.085000000000008</v>
      </c>
      <c r="N49">
        <f t="shared" si="10"/>
        <v>65.917500000000004</v>
      </c>
      <c r="O49">
        <f t="shared" si="11"/>
        <v>0.94053649140329598</v>
      </c>
    </row>
    <row r="50" spans="2:15" x14ac:dyDescent="0.25">
      <c r="M50">
        <f t="shared" ref="M50:M58" si="12">I50*H50</f>
        <v>0</v>
      </c>
      <c r="N50">
        <f t="shared" ref="N50:N58" si="13">J50*K50</f>
        <v>0</v>
      </c>
      <c r="O50" t="e">
        <f t="shared" ref="O50:O58" si="14">N50/M50</f>
        <v>#DIV/0!</v>
      </c>
    </row>
    <row r="51" spans="2:15" x14ac:dyDescent="0.25">
      <c r="M51">
        <f t="shared" si="12"/>
        <v>0</v>
      </c>
      <c r="N51">
        <f t="shared" si="13"/>
        <v>0</v>
      </c>
      <c r="O51" t="e">
        <f t="shared" si="14"/>
        <v>#DIV/0!</v>
      </c>
    </row>
    <row r="52" spans="2:15" x14ac:dyDescent="0.25">
      <c r="B52">
        <v>450</v>
      </c>
      <c r="H52">
        <v>55.3</v>
      </c>
      <c r="I52">
        <v>1.27</v>
      </c>
      <c r="J52">
        <v>26.22</v>
      </c>
      <c r="K52">
        <v>2.59</v>
      </c>
      <c r="M52">
        <f t="shared" si="12"/>
        <v>70.230999999999995</v>
      </c>
      <c r="N52">
        <f t="shared" si="13"/>
        <v>67.90979999999999</v>
      </c>
      <c r="O52">
        <f t="shared" si="14"/>
        <v>0.9669490680753513</v>
      </c>
    </row>
    <row r="53" spans="2:15" x14ac:dyDescent="0.25">
      <c r="M53">
        <f t="shared" ref="M53:M54" si="15">I53*H53</f>
        <v>0</v>
      </c>
      <c r="N53">
        <f t="shared" ref="N53:N54" si="16">J53*K53</f>
        <v>0</v>
      </c>
      <c r="O53" t="e">
        <f t="shared" ref="O53:O54" si="17">N53/M53</f>
        <v>#DIV/0!</v>
      </c>
    </row>
    <row r="54" spans="2:15" x14ac:dyDescent="0.25">
      <c r="B54">
        <v>450</v>
      </c>
      <c r="H54">
        <v>55.3</v>
      </c>
      <c r="I54">
        <v>1.27</v>
      </c>
      <c r="J54">
        <v>25.97</v>
      </c>
      <c r="K54">
        <v>2.58</v>
      </c>
      <c r="M54">
        <f t="shared" si="15"/>
        <v>70.230999999999995</v>
      </c>
      <c r="N54">
        <f t="shared" si="16"/>
        <v>67.002600000000001</v>
      </c>
      <c r="O54">
        <f t="shared" si="17"/>
        <v>0.95403169540516308</v>
      </c>
    </row>
    <row r="55" spans="2:15" x14ac:dyDescent="0.25">
      <c r="M55">
        <f>I54*H55</f>
        <v>0</v>
      </c>
      <c r="N55">
        <f>J54*K55</f>
        <v>0</v>
      </c>
      <c r="O55" t="e">
        <f t="shared" si="14"/>
        <v>#DIV/0!</v>
      </c>
    </row>
    <row r="56" spans="2:15" x14ac:dyDescent="0.25">
      <c r="M56">
        <f t="shared" si="12"/>
        <v>0</v>
      </c>
      <c r="N56">
        <f t="shared" si="13"/>
        <v>0</v>
      </c>
      <c r="O56" t="e">
        <f t="shared" si="14"/>
        <v>#DIV/0!</v>
      </c>
    </row>
    <row r="57" spans="2:15" x14ac:dyDescent="0.25">
      <c r="M57">
        <f t="shared" si="12"/>
        <v>0</v>
      </c>
      <c r="N57">
        <f t="shared" si="13"/>
        <v>0</v>
      </c>
      <c r="O57" t="e">
        <f t="shared" si="14"/>
        <v>#DIV/0!</v>
      </c>
    </row>
    <row r="58" spans="2:15" x14ac:dyDescent="0.25">
      <c r="B58">
        <v>150</v>
      </c>
      <c r="C58" t="s">
        <v>25</v>
      </c>
      <c r="H58">
        <v>55.3</v>
      </c>
      <c r="I58">
        <v>1.07</v>
      </c>
      <c r="J58">
        <v>23.9</v>
      </c>
      <c r="K58">
        <v>2.37</v>
      </c>
      <c r="M58">
        <f t="shared" si="12"/>
        <v>59.170999999999999</v>
      </c>
      <c r="N58">
        <f t="shared" si="13"/>
        <v>56.643000000000001</v>
      </c>
      <c r="O58">
        <f t="shared" si="14"/>
        <v>0.95727636849132181</v>
      </c>
    </row>
    <row r="59" spans="2:15" x14ac:dyDescent="0.25">
      <c r="H59">
        <v>55.2</v>
      </c>
      <c r="I59">
        <v>1.1000000000000001</v>
      </c>
      <c r="J59">
        <v>24.22</v>
      </c>
      <c r="K59">
        <v>2.4</v>
      </c>
      <c r="M59">
        <f t="shared" ref="M59" si="18">I59*H59</f>
        <v>60.720000000000006</v>
      </c>
      <c r="N59">
        <f t="shared" ref="N59" si="19">J59*K59</f>
        <v>58.127999999999993</v>
      </c>
      <c r="O59">
        <f t="shared" ref="O59" si="20">N59/M59</f>
        <v>0.95731225296442668</v>
      </c>
    </row>
    <row r="60" spans="2:15" x14ac:dyDescent="0.25">
      <c r="H60">
        <v>55.3</v>
      </c>
      <c r="I60">
        <v>0.81</v>
      </c>
      <c r="J60">
        <v>20.420000000000002</v>
      </c>
      <c r="K60">
        <v>2.02</v>
      </c>
      <c r="M60">
        <f t="shared" ref="M60:M62" si="21">I60*H60</f>
        <v>44.792999999999999</v>
      </c>
      <c r="N60">
        <f t="shared" ref="N60:N62" si="22">J60*K60</f>
        <v>41.248400000000004</v>
      </c>
      <c r="O60">
        <f t="shared" ref="O60:O62" si="23">N60/M60</f>
        <v>0.92086709977005343</v>
      </c>
    </row>
    <row r="61" spans="2:15" x14ac:dyDescent="0.25">
      <c r="M61">
        <f t="shared" si="21"/>
        <v>0</v>
      </c>
      <c r="N61">
        <f t="shared" si="22"/>
        <v>0</v>
      </c>
      <c r="O61" t="e">
        <f t="shared" si="23"/>
        <v>#DIV/0!</v>
      </c>
    </row>
    <row r="62" spans="2:15" x14ac:dyDescent="0.25">
      <c r="M62">
        <f t="shared" si="21"/>
        <v>0</v>
      </c>
      <c r="N62">
        <f t="shared" si="22"/>
        <v>0</v>
      </c>
      <c r="O62" t="e">
        <f t="shared" si="23"/>
        <v>#DIV/0!</v>
      </c>
    </row>
    <row r="63" spans="2:15" x14ac:dyDescent="0.25">
      <c r="K63">
        <v>1.53</v>
      </c>
      <c r="M63">
        <f t="shared" ref="M63:M65" si="24">I63*H63</f>
        <v>0</v>
      </c>
      <c r="N63">
        <f t="shared" ref="N63:N65" si="25">J63*K63</f>
        <v>0</v>
      </c>
      <c r="O63" t="e">
        <f t="shared" ref="O63:O65" si="26">N63/M63</f>
        <v>#DIV/0!</v>
      </c>
    </row>
    <row r="64" spans="2:15" x14ac:dyDescent="0.25">
      <c r="H64">
        <v>32.1</v>
      </c>
      <c r="I64">
        <v>0.88</v>
      </c>
      <c r="J64">
        <v>15.46</v>
      </c>
      <c r="K64">
        <v>1.53</v>
      </c>
      <c r="M64">
        <f t="shared" si="24"/>
        <v>28.248000000000001</v>
      </c>
      <c r="N64">
        <f t="shared" si="25"/>
        <v>23.6538</v>
      </c>
      <c r="O64">
        <f>N64/M64</f>
        <v>0.83736193712829221</v>
      </c>
    </row>
    <row r="65" spans="2:15" x14ac:dyDescent="0.25">
      <c r="H65">
        <v>32.119999999999997</v>
      </c>
      <c r="I65">
        <v>0.8</v>
      </c>
      <c r="J65">
        <v>15.33</v>
      </c>
      <c r="K65">
        <v>1.51</v>
      </c>
      <c r="M65">
        <f t="shared" si="24"/>
        <v>25.695999999999998</v>
      </c>
      <c r="N65">
        <f t="shared" si="25"/>
        <v>23.148299999999999</v>
      </c>
      <c r="O65">
        <f t="shared" si="26"/>
        <v>0.90085227272727275</v>
      </c>
    </row>
    <row r="66" spans="2:15" x14ac:dyDescent="0.25">
      <c r="M66">
        <f t="shared" ref="M66:M69" si="27">I66*H66</f>
        <v>0</v>
      </c>
      <c r="N66">
        <f t="shared" ref="N66:N69" si="28">J66*K66</f>
        <v>0</v>
      </c>
      <c r="O66" t="e">
        <f t="shared" ref="O66:O69" si="29">N66/M66</f>
        <v>#DIV/0!</v>
      </c>
    </row>
    <row r="67" spans="2:15" x14ac:dyDescent="0.25">
      <c r="M67">
        <f t="shared" si="27"/>
        <v>0</v>
      </c>
      <c r="N67">
        <f t="shared" si="28"/>
        <v>0</v>
      </c>
      <c r="O67" t="e">
        <f t="shared" si="29"/>
        <v>#DIV/0!</v>
      </c>
    </row>
    <row r="68" spans="2:15" x14ac:dyDescent="0.25">
      <c r="M68">
        <f t="shared" si="27"/>
        <v>0</v>
      </c>
      <c r="N68">
        <f t="shared" si="28"/>
        <v>0</v>
      </c>
      <c r="O68" t="e">
        <f t="shared" si="29"/>
        <v>#DIV/0!</v>
      </c>
    </row>
    <row r="69" spans="2:15" x14ac:dyDescent="0.25">
      <c r="B69">
        <v>150</v>
      </c>
      <c r="H69">
        <v>55.5</v>
      </c>
      <c r="I69">
        <v>1.01</v>
      </c>
      <c r="J69">
        <v>23.13</v>
      </c>
      <c r="K69">
        <v>2.2999999999999998</v>
      </c>
      <c r="M69">
        <f t="shared" si="27"/>
        <v>56.055</v>
      </c>
      <c r="N69">
        <f t="shared" si="28"/>
        <v>53.198999999999991</v>
      </c>
      <c r="O69">
        <f t="shared" si="29"/>
        <v>0.94905004013914884</v>
      </c>
    </row>
    <row r="70" spans="2:15" x14ac:dyDescent="0.25">
      <c r="B70">
        <v>150</v>
      </c>
      <c r="C70" t="s">
        <v>26</v>
      </c>
      <c r="H70">
        <v>55.4</v>
      </c>
      <c r="I70">
        <v>1.1000000000000001</v>
      </c>
      <c r="J70">
        <v>24.1</v>
      </c>
      <c r="K70">
        <v>2.39</v>
      </c>
      <c r="M70">
        <f t="shared" ref="M70:M75" si="30">I70*H70</f>
        <v>60.940000000000005</v>
      </c>
      <c r="N70">
        <f t="shared" ref="N70:N75" si="31">J70*K70</f>
        <v>57.599000000000004</v>
      </c>
      <c r="O70">
        <f t="shared" ref="O70:O75" si="32">N70/M70</f>
        <v>0.94517558254020351</v>
      </c>
    </row>
    <row r="71" spans="2:15" x14ac:dyDescent="0.25">
      <c r="H71">
        <v>55.2</v>
      </c>
      <c r="I71">
        <v>1.25</v>
      </c>
      <c r="J71">
        <v>25.62</v>
      </c>
      <c r="K71">
        <v>2.54</v>
      </c>
      <c r="M71">
        <f t="shared" si="30"/>
        <v>69</v>
      </c>
      <c r="N71">
        <f t="shared" si="31"/>
        <v>65.07480000000001</v>
      </c>
      <c r="O71">
        <f t="shared" si="32"/>
        <v>0.94311304347826097</v>
      </c>
    </row>
    <row r="72" spans="2:15" x14ac:dyDescent="0.25">
      <c r="H72">
        <v>55.3</v>
      </c>
      <c r="I72">
        <v>1.17</v>
      </c>
      <c r="J72">
        <v>25.4</v>
      </c>
      <c r="K72">
        <v>2.4900000000000002</v>
      </c>
      <c r="M72">
        <f t="shared" si="30"/>
        <v>64.700999999999993</v>
      </c>
      <c r="N72">
        <f t="shared" si="31"/>
        <v>63.246000000000002</v>
      </c>
      <c r="O72">
        <f t="shared" si="32"/>
        <v>0.97751193953725612</v>
      </c>
    </row>
    <row r="73" spans="2:15" x14ac:dyDescent="0.25">
      <c r="H73">
        <v>55.4</v>
      </c>
      <c r="I73">
        <v>0.39</v>
      </c>
      <c r="J73">
        <v>14.29</v>
      </c>
      <c r="K73">
        <v>1.41</v>
      </c>
      <c r="M73">
        <f t="shared" si="30"/>
        <v>21.606000000000002</v>
      </c>
      <c r="N73">
        <f t="shared" si="31"/>
        <v>20.148899999999998</v>
      </c>
      <c r="O73">
        <f t="shared" si="32"/>
        <v>0.93256039988891959</v>
      </c>
    </row>
    <row r="74" spans="2:15" x14ac:dyDescent="0.25">
      <c r="H74">
        <v>55.4</v>
      </c>
      <c r="I74">
        <v>0.19</v>
      </c>
      <c r="J74">
        <v>9.73</v>
      </c>
      <c r="K74">
        <v>0.96</v>
      </c>
      <c r="M74">
        <f t="shared" si="30"/>
        <v>10.526</v>
      </c>
      <c r="N74">
        <f t="shared" si="31"/>
        <v>9.3407999999999998</v>
      </c>
      <c r="O74">
        <f t="shared" si="32"/>
        <v>0.88740262207866238</v>
      </c>
    </row>
    <row r="75" spans="2:15" x14ac:dyDescent="0.25">
      <c r="H75">
        <v>55.4</v>
      </c>
      <c r="I75">
        <v>0.17</v>
      </c>
      <c r="J75">
        <v>9.34</v>
      </c>
      <c r="K75">
        <v>0.92</v>
      </c>
      <c r="M75">
        <f t="shared" si="30"/>
        <v>9.418000000000001</v>
      </c>
      <c r="N75">
        <f t="shared" si="31"/>
        <v>8.5928000000000004</v>
      </c>
      <c r="O75">
        <f t="shared" si="32"/>
        <v>0.91238054788702483</v>
      </c>
    </row>
    <row r="76" spans="2:15" x14ac:dyDescent="0.25">
      <c r="H76">
        <v>55.4</v>
      </c>
      <c r="I76">
        <v>0.18</v>
      </c>
      <c r="J76">
        <v>9.59</v>
      </c>
      <c r="K76">
        <v>0.95</v>
      </c>
      <c r="M76">
        <f t="shared" ref="M76:M81" si="33">I76*H76</f>
        <v>9.9719999999999995</v>
      </c>
      <c r="N76">
        <f t="shared" ref="N76:N81" si="34">J76*K76</f>
        <v>9.1105</v>
      </c>
      <c r="O76">
        <f t="shared" ref="O76:O81" si="35">N76/M76</f>
        <v>0.91360810268752513</v>
      </c>
    </row>
    <row r="77" spans="2:15" x14ac:dyDescent="0.25">
      <c r="H77">
        <v>55.4</v>
      </c>
      <c r="I77">
        <v>0.19</v>
      </c>
      <c r="J77">
        <v>9.74</v>
      </c>
      <c r="K77">
        <v>0.96</v>
      </c>
      <c r="M77">
        <f t="shared" si="33"/>
        <v>10.526</v>
      </c>
      <c r="N77">
        <f t="shared" si="34"/>
        <v>9.3504000000000005</v>
      </c>
      <c r="O77">
        <f t="shared" si="35"/>
        <v>0.88831464943948324</v>
      </c>
    </row>
    <row r="78" spans="2:15" x14ac:dyDescent="0.25">
      <c r="H78">
        <v>55.4</v>
      </c>
      <c r="I78">
        <v>0.2</v>
      </c>
      <c r="J78">
        <v>10.01</v>
      </c>
      <c r="K78">
        <v>0.99</v>
      </c>
      <c r="M78">
        <f t="shared" si="33"/>
        <v>11.08</v>
      </c>
      <c r="N78">
        <f t="shared" si="34"/>
        <v>9.9099000000000004</v>
      </c>
      <c r="O78">
        <f t="shared" si="35"/>
        <v>0.89439530685920576</v>
      </c>
    </row>
    <row r="79" spans="2:15" x14ac:dyDescent="0.25">
      <c r="H79">
        <v>55.5</v>
      </c>
      <c r="I79">
        <v>0.21</v>
      </c>
      <c r="J79">
        <v>10.07</v>
      </c>
      <c r="K79">
        <v>1</v>
      </c>
      <c r="M79">
        <f t="shared" si="33"/>
        <v>11.654999999999999</v>
      </c>
      <c r="N79">
        <f t="shared" si="34"/>
        <v>10.07</v>
      </c>
      <c r="O79">
        <f t="shared" si="35"/>
        <v>0.86400686400686411</v>
      </c>
    </row>
    <row r="80" spans="2:15" x14ac:dyDescent="0.25">
      <c r="H80">
        <v>55.4</v>
      </c>
      <c r="I80">
        <v>0.16</v>
      </c>
      <c r="J80">
        <v>9.1999999999999993</v>
      </c>
      <c r="K80">
        <v>0.9</v>
      </c>
      <c r="M80">
        <f t="shared" si="33"/>
        <v>8.8640000000000008</v>
      </c>
      <c r="N80">
        <f t="shared" si="34"/>
        <v>8.2799999999999994</v>
      </c>
      <c r="O80">
        <f t="shared" si="35"/>
        <v>0.93411552346570381</v>
      </c>
    </row>
    <row r="81" spans="8:15" x14ac:dyDescent="0.25">
      <c r="H81">
        <v>55.4</v>
      </c>
      <c r="I81">
        <v>0.17</v>
      </c>
      <c r="J81">
        <v>9.14</v>
      </c>
      <c r="K81">
        <v>0.91</v>
      </c>
      <c r="M81">
        <f t="shared" si="33"/>
        <v>9.418000000000001</v>
      </c>
      <c r="N81">
        <f t="shared" si="34"/>
        <v>8.317400000000001</v>
      </c>
      <c r="O81">
        <f t="shared" si="35"/>
        <v>0.88313867063070717</v>
      </c>
    </row>
    <row r="82" spans="8:15" x14ac:dyDescent="0.25">
      <c r="H82">
        <v>55.4</v>
      </c>
      <c r="I82">
        <v>0.17</v>
      </c>
      <c r="J82">
        <v>9.5</v>
      </c>
      <c r="K82">
        <v>0.94</v>
      </c>
      <c r="M82">
        <f t="shared" ref="M82:M105" si="36">I82*H82</f>
        <v>9.418000000000001</v>
      </c>
      <c r="N82">
        <f t="shared" ref="N82:N105" si="37">J82*K82</f>
        <v>8.93</v>
      </c>
      <c r="O82">
        <f t="shared" ref="O82:O105" si="38">N82/M82</f>
        <v>0.94818432788277751</v>
      </c>
    </row>
    <row r="83" spans="8:15" x14ac:dyDescent="0.25">
      <c r="H83">
        <v>55.4</v>
      </c>
      <c r="I83">
        <v>0.18</v>
      </c>
      <c r="J83">
        <v>9.59</v>
      </c>
      <c r="K83">
        <v>0.95</v>
      </c>
      <c r="M83">
        <f t="shared" si="36"/>
        <v>9.9719999999999995</v>
      </c>
      <c r="N83">
        <f t="shared" si="37"/>
        <v>9.1105</v>
      </c>
      <c r="O83">
        <f t="shared" si="38"/>
        <v>0.91360810268752513</v>
      </c>
    </row>
    <row r="84" spans="8:15" x14ac:dyDescent="0.25">
      <c r="H84">
        <v>55.4</v>
      </c>
      <c r="I84">
        <v>0.17</v>
      </c>
      <c r="J84">
        <v>9.48</v>
      </c>
      <c r="K84">
        <v>0.94</v>
      </c>
      <c r="M84">
        <f t="shared" si="36"/>
        <v>9.418000000000001</v>
      </c>
      <c r="N84">
        <f t="shared" si="37"/>
        <v>8.9111999999999991</v>
      </c>
      <c r="O84">
        <f t="shared" si="38"/>
        <v>0.94618815035039272</v>
      </c>
    </row>
    <row r="85" spans="8:15" x14ac:dyDescent="0.25">
      <c r="H85">
        <v>55.3</v>
      </c>
      <c r="I85">
        <v>1.26</v>
      </c>
      <c r="J85">
        <v>25.9</v>
      </c>
      <c r="K85">
        <v>2.57</v>
      </c>
      <c r="M85">
        <f t="shared" si="36"/>
        <v>69.677999999999997</v>
      </c>
      <c r="N85">
        <f t="shared" si="37"/>
        <v>66.562999999999988</v>
      </c>
      <c r="O85">
        <f t="shared" si="38"/>
        <v>0.95529435402853113</v>
      </c>
    </row>
    <row r="86" spans="8:15" x14ac:dyDescent="0.25">
      <c r="H86">
        <v>55.3</v>
      </c>
      <c r="I86">
        <v>1.26</v>
      </c>
      <c r="J86">
        <v>25.98</v>
      </c>
      <c r="K86">
        <v>2.57</v>
      </c>
      <c r="M86">
        <f t="shared" si="36"/>
        <v>69.677999999999997</v>
      </c>
      <c r="N86">
        <f t="shared" si="37"/>
        <v>66.768599999999992</v>
      </c>
      <c r="O86">
        <f t="shared" si="38"/>
        <v>0.95824507017997063</v>
      </c>
    </row>
    <row r="87" spans="8:15" x14ac:dyDescent="0.25">
      <c r="H87">
        <v>5</v>
      </c>
      <c r="M87">
        <f t="shared" si="36"/>
        <v>0</v>
      </c>
      <c r="N87">
        <f t="shared" si="37"/>
        <v>0</v>
      </c>
      <c r="O87" t="e">
        <f t="shared" si="38"/>
        <v>#DIV/0!</v>
      </c>
    </row>
    <row r="88" spans="8:15" x14ac:dyDescent="0.25">
      <c r="H88">
        <v>55.2</v>
      </c>
      <c r="I88">
        <v>1.1599999999999999</v>
      </c>
      <c r="J88">
        <v>24.71</v>
      </c>
      <c r="K88">
        <v>2.4500000000000002</v>
      </c>
      <c r="M88">
        <f t="shared" si="36"/>
        <v>64.031999999999996</v>
      </c>
      <c r="N88">
        <f t="shared" si="37"/>
        <v>60.539500000000004</v>
      </c>
      <c r="O88">
        <f t="shared" si="38"/>
        <v>0.94545695902048987</v>
      </c>
    </row>
    <row r="89" spans="8:15" x14ac:dyDescent="0.25">
      <c r="H89">
        <v>55.3</v>
      </c>
      <c r="I89">
        <v>1.06</v>
      </c>
      <c r="J89">
        <v>23.58</v>
      </c>
      <c r="K89">
        <v>2.34</v>
      </c>
      <c r="M89">
        <f t="shared" si="36"/>
        <v>58.618000000000002</v>
      </c>
      <c r="N89">
        <f t="shared" si="37"/>
        <v>55.177199999999992</v>
      </c>
      <c r="O89">
        <f t="shared" si="38"/>
        <v>0.94130130676583967</v>
      </c>
    </row>
    <row r="90" spans="8:15" x14ac:dyDescent="0.25">
      <c r="H90">
        <v>55.3</v>
      </c>
      <c r="I90">
        <v>1.2</v>
      </c>
      <c r="J90">
        <v>25.26</v>
      </c>
      <c r="K90">
        <v>2.5</v>
      </c>
      <c r="M90">
        <f t="shared" si="36"/>
        <v>66.36</v>
      </c>
      <c r="N90">
        <f t="shared" si="37"/>
        <v>63.150000000000006</v>
      </c>
      <c r="O90">
        <f t="shared" si="38"/>
        <v>0.95162748643761308</v>
      </c>
    </row>
    <row r="91" spans="8:15" x14ac:dyDescent="0.25">
      <c r="H91">
        <v>55.3</v>
      </c>
      <c r="I91">
        <v>1.25</v>
      </c>
      <c r="J91">
        <v>25.88</v>
      </c>
      <c r="K91">
        <v>2.57</v>
      </c>
      <c r="M91">
        <f t="shared" si="36"/>
        <v>69.125</v>
      </c>
      <c r="N91">
        <f t="shared" si="37"/>
        <v>66.511599999999987</v>
      </c>
      <c r="O91">
        <f t="shared" si="38"/>
        <v>0.96219312839059656</v>
      </c>
    </row>
    <row r="92" spans="8:15" x14ac:dyDescent="0.25">
      <c r="H92">
        <v>55.3</v>
      </c>
      <c r="I92">
        <v>1.23</v>
      </c>
      <c r="J92">
        <v>25.64</v>
      </c>
      <c r="K92">
        <v>2.54</v>
      </c>
      <c r="M92">
        <f t="shared" si="36"/>
        <v>68.018999999999991</v>
      </c>
      <c r="N92">
        <f t="shared" si="37"/>
        <v>65.125600000000006</v>
      </c>
      <c r="O92">
        <f t="shared" si="38"/>
        <v>0.95746188564959811</v>
      </c>
    </row>
    <row r="93" spans="8:15" x14ac:dyDescent="0.25">
      <c r="H93">
        <v>55.2</v>
      </c>
      <c r="I93">
        <v>1.23</v>
      </c>
      <c r="J93">
        <v>25.76</v>
      </c>
      <c r="K93">
        <v>2.5499999999999998</v>
      </c>
      <c r="M93">
        <f t="shared" si="36"/>
        <v>67.896000000000001</v>
      </c>
      <c r="N93">
        <f t="shared" si="37"/>
        <v>65.688000000000002</v>
      </c>
      <c r="O93">
        <f t="shared" si="38"/>
        <v>0.96747967479674801</v>
      </c>
    </row>
    <row r="94" spans="8:15" x14ac:dyDescent="0.25">
      <c r="H94">
        <v>55.2</v>
      </c>
      <c r="I94">
        <v>1.24</v>
      </c>
      <c r="J94">
        <v>25.81</v>
      </c>
      <c r="K94">
        <v>2.56</v>
      </c>
      <c r="M94">
        <f t="shared" si="36"/>
        <v>68.448000000000008</v>
      </c>
      <c r="N94">
        <f t="shared" si="37"/>
        <v>66.073599999999999</v>
      </c>
      <c r="O94">
        <f t="shared" si="38"/>
        <v>0.96531089294062633</v>
      </c>
    </row>
    <row r="95" spans="8:15" x14ac:dyDescent="0.25">
      <c r="H95">
        <v>55.2</v>
      </c>
      <c r="I95">
        <v>1.25</v>
      </c>
      <c r="J95">
        <v>25.9</v>
      </c>
      <c r="K95">
        <v>2.57</v>
      </c>
      <c r="M95">
        <f t="shared" si="36"/>
        <v>69</v>
      </c>
      <c r="N95">
        <f t="shared" si="37"/>
        <v>66.562999999999988</v>
      </c>
      <c r="O95">
        <f t="shared" si="38"/>
        <v>0.96468115942028965</v>
      </c>
    </row>
    <row r="96" spans="8:15" x14ac:dyDescent="0.25">
      <c r="H96">
        <v>55.2</v>
      </c>
      <c r="I96">
        <v>1.31</v>
      </c>
      <c r="J96">
        <v>26.07</v>
      </c>
      <c r="K96">
        <v>2.59</v>
      </c>
      <c r="M96">
        <f t="shared" si="36"/>
        <v>72.312000000000012</v>
      </c>
      <c r="N96">
        <f t="shared" si="37"/>
        <v>67.521299999999997</v>
      </c>
      <c r="O96">
        <f t="shared" si="38"/>
        <v>0.9337495851310984</v>
      </c>
    </row>
    <row r="97" spans="8:15" x14ac:dyDescent="0.25">
      <c r="H97">
        <v>55.3</v>
      </c>
      <c r="I97">
        <v>1.23</v>
      </c>
      <c r="J97">
        <v>25.77</v>
      </c>
      <c r="K97">
        <v>2.56</v>
      </c>
      <c r="M97">
        <f t="shared" si="36"/>
        <v>68.018999999999991</v>
      </c>
      <c r="N97">
        <f t="shared" si="37"/>
        <v>65.971199999999996</v>
      </c>
      <c r="O97">
        <f t="shared" si="38"/>
        <v>0.96989370617033488</v>
      </c>
    </row>
    <row r="98" spans="8:15" x14ac:dyDescent="0.25">
      <c r="H98">
        <v>55.3</v>
      </c>
      <c r="I98">
        <v>1.1000000000000001</v>
      </c>
      <c r="J98">
        <v>24.39</v>
      </c>
      <c r="K98">
        <v>2.41</v>
      </c>
      <c r="M98">
        <f t="shared" si="36"/>
        <v>60.83</v>
      </c>
      <c r="N98">
        <f t="shared" si="37"/>
        <v>58.779900000000005</v>
      </c>
      <c r="O98">
        <f t="shared" si="38"/>
        <v>0.96629787933585409</v>
      </c>
    </row>
    <row r="99" spans="8:15" x14ac:dyDescent="0.25">
      <c r="H99">
        <v>55.3</v>
      </c>
      <c r="I99">
        <v>1.08</v>
      </c>
      <c r="J99">
        <v>24.14</v>
      </c>
      <c r="K99">
        <v>2.39</v>
      </c>
      <c r="M99">
        <f t="shared" si="36"/>
        <v>59.724000000000004</v>
      </c>
      <c r="N99">
        <f t="shared" si="37"/>
        <v>57.694600000000001</v>
      </c>
      <c r="O99">
        <f t="shared" si="38"/>
        <v>0.96602036032415772</v>
      </c>
    </row>
    <row r="100" spans="8:15" x14ac:dyDescent="0.25">
      <c r="H100">
        <v>55.3</v>
      </c>
      <c r="I100">
        <v>1.08</v>
      </c>
      <c r="J100">
        <v>24.19</v>
      </c>
      <c r="K100">
        <v>2.4</v>
      </c>
      <c r="M100">
        <f t="shared" si="36"/>
        <v>59.724000000000004</v>
      </c>
      <c r="N100">
        <f t="shared" si="37"/>
        <v>58.055999999999997</v>
      </c>
      <c r="O100">
        <f t="shared" si="38"/>
        <v>0.9720715290335542</v>
      </c>
    </row>
    <row r="101" spans="8:15" x14ac:dyDescent="0.25">
      <c r="H101">
        <v>55.3</v>
      </c>
      <c r="I101">
        <v>1.08</v>
      </c>
      <c r="J101">
        <v>24.2</v>
      </c>
      <c r="K101">
        <v>2.4</v>
      </c>
      <c r="M101">
        <f t="shared" si="36"/>
        <v>59.724000000000004</v>
      </c>
      <c r="N101">
        <f t="shared" si="37"/>
        <v>58.08</v>
      </c>
      <c r="O101">
        <f t="shared" si="38"/>
        <v>0.97247337753666863</v>
      </c>
    </row>
    <row r="102" spans="8:15" x14ac:dyDescent="0.25">
      <c r="H102">
        <v>55.4</v>
      </c>
      <c r="I102">
        <v>1.08</v>
      </c>
      <c r="J102">
        <v>24.21</v>
      </c>
      <c r="K102">
        <v>2.4</v>
      </c>
      <c r="M102">
        <f t="shared" si="36"/>
        <v>59.832000000000001</v>
      </c>
      <c r="N102">
        <f t="shared" si="37"/>
        <v>58.103999999999999</v>
      </c>
      <c r="O102">
        <f t="shared" si="38"/>
        <v>0.97111913357400714</v>
      </c>
    </row>
    <row r="103" spans="8:15" x14ac:dyDescent="0.25">
      <c r="H103">
        <v>55.3</v>
      </c>
      <c r="I103">
        <v>1.25</v>
      </c>
      <c r="J103">
        <v>25.68</v>
      </c>
      <c r="K103">
        <v>2.5499999999999998</v>
      </c>
      <c r="M103">
        <f t="shared" si="36"/>
        <v>69.125</v>
      </c>
      <c r="N103">
        <f t="shared" si="37"/>
        <v>65.483999999999995</v>
      </c>
      <c r="O103">
        <f t="shared" si="38"/>
        <v>0.9473273056057866</v>
      </c>
    </row>
    <row r="104" spans="8:15" x14ac:dyDescent="0.25">
      <c r="H104">
        <v>55.3</v>
      </c>
      <c r="I104">
        <v>1.25</v>
      </c>
      <c r="J104">
        <v>25.67</v>
      </c>
      <c r="K104">
        <v>2.5499999999999998</v>
      </c>
      <c r="M104">
        <f t="shared" si="36"/>
        <v>69.125</v>
      </c>
      <c r="N104">
        <f t="shared" si="37"/>
        <v>65.458500000000001</v>
      </c>
      <c r="O104">
        <f t="shared" si="38"/>
        <v>0.94695840867992764</v>
      </c>
    </row>
    <row r="105" spans="8:15" x14ac:dyDescent="0.25">
      <c r="H105">
        <v>55.3</v>
      </c>
      <c r="I105">
        <v>1.25</v>
      </c>
      <c r="J105">
        <v>25.68</v>
      </c>
      <c r="K105">
        <v>2.5499999999999998</v>
      </c>
      <c r="M105">
        <f t="shared" si="36"/>
        <v>69.125</v>
      </c>
      <c r="N105">
        <f t="shared" si="37"/>
        <v>65.483999999999995</v>
      </c>
      <c r="O105">
        <f t="shared" si="38"/>
        <v>0.9473273056057866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Views>
    <sheetView workbookViewId="0">
      <selection activeCell="A8" sqref="A8"/>
    </sheetView>
  </sheetViews>
  <sheetFormatPr defaultRowHeight="15" x14ac:dyDescent="0.25"/>
  <sheetData>
    <row r="4" spans="1:5" x14ac:dyDescent="0.25">
      <c r="D4" t="s">
        <v>29</v>
      </c>
      <c r="E4" t="s">
        <v>30</v>
      </c>
    </row>
    <row r="5" spans="1:5" x14ac:dyDescent="0.25">
      <c r="A5">
        <v>368</v>
      </c>
      <c r="B5" t="s">
        <v>27</v>
      </c>
      <c r="C5" t="s">
        <v>28</v>
      </c>
      <c r="D5" t="s">
        <v>31</v>
      </c>
      <c r="E5" t="s">
        <v>31</v>
      </c>
    </row>
    <row r="6" spans="1:5" x14ac:dyDescent="0.25">
      <c r="A6">
        <f>2*368</f>
        <v>736</v>
      </c>
    </row>
    <row r="7" spans="1:5" x14ac:dyDescent="0.25">
      <c r="A7">
        <f>368/2</f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85"/>
  <sheetViews>
    <sheetView topLeftCell="B1" workbookViewId="0">
      <selection activeCell="C5" sqref="C5:P6"/>
    </sheetView>
  </sheetViews>
  <sheetFormatPr defaultRowHeight="15" x14ac:dyDescent="0.25"/>
  <sheetData>
    <row r="5" spans="3:16" x14ac:dyDescent="0.25">
      <c r="C5" t="s">
        <v>14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N5" t="s">
        <v>6</v>
      </c>
      <c r="O5" t="s">
        <v>7</v>
      </c>
      <c r="P5" t="s">
        <v>8</v>
      </c>
    </row>
    <row r="6" spans="3:16" x14ac:dyDescent="0.25">
      <c r="D6" t="s">
        <v>32</v>
      </c>
      <c r="I6">
        <v>55.2</v>
      </c>
      <c r="J6">
        <v>1.1299999999999999</v>
      </c>
      <c r="K6">
        <v>24.71</v>
      </c>
      <c r="L6">
        <v>2.4500000000000002</v>
      </c>
      <c r="N6">
        <f>J6*I6</f>
        <v>62.375999999999998</v>
      </c>
      <c r="O6">
        <f>K6*L6</f>
        <v>60.539500000000004</v>
      </c>
      <c r="P6">
        <f>O6/N6</f>
        <v>0.97055758625112232</v>
      </c>
    </row>
    <row r="7" spans="3:16" x14ac:dyDescent="0.25">
      <c r="I7">
        <v>55.2</v>
      </c>
      <c r="J7">
        <v>1.1200000000000001</v>
      </c>
      <c r="K7">
        <v>24.57</v>
      </c>
      <c r="L7">
        <v>2.44</v>
      </c>
      <c r="N7">
        <f>J7*I7</f>
        <v>61.824000000000012</v>
      </c>
      <c r="O7">
        <f>K7*L7</f>
        <v>59.950800000000001</v>
      </c>
      <c r="P7">
        <f>O7/N7</f>
        <v>0.96970108695652157</v>
      </c>
    </row>
    <row r="8" spans="3:16" x14ac:dyDescent="0.25">
      <c r="I8">
        <v>55.2</v>
      </c>
      <c r="J8">
        <v>1.1200000000000001</v>
      </c>
      <c r="K8">
        <v>24.58</v>
      </c>
      <c r="L8">
        <v>2.44</v>
      </c>
      <c r="N8">
        <f>J8*I8</f>
        <v>61.824000000000012</v>
      </c>
      <c r="O8">
        <f>K8*L8</f>
        <v>59.975199999999994</v>
      </c>
      <c r="P8">
        <f>O8/N8</f>
        <v>0.97009575569358153</v>
      </c>
    </row>
    <row r="9" spans="3:16" x14ac:dyDescent="0.25">
      <c r="I9">
        <v>55.3</v>
      </c>
      <c r="J9">
        <v>1.1200000000000001</v>
      </c>
      <c r="K9">
        <v>24.61</v>
      </c>
      <c r="L9">
        <v>2.4500000000000002</v>
      </c>
      <c r="N9">
        <f t="shared" ref="N9:N33" si="0">J9*I9</f>
        <v>61.936</v>
      </c>
      <c r="O9">
        <f t="shared" ref="O9:O33" si="1">K9*L9</f>
        <v>60.294500000000006</v>
      </c>
      <c r="P9">
        <f t="shared" ref="P9:P33" si="2">O9/N9</f>
        <v>0.97349683544303811</v>
      </c>
    </row>
    <row r="10" spans="3:16" x14ac:dyDescent="0.25">
      <c r="I10">
        <v>55.3</v>
      </c>
      <c r="J10">
        <v>1.1299999999999999</v>
      </c>
      <c r="K10">
        <v>24.62</v>
      </c>
      <c r="L10">
        <v>2.4500000000000002</v>
      </c>
      <c r="N10">
        <f t="shared" si="0"/>
        <v>62.48899999999999</v>
      </c>
      <c r="O10">
        <f t="shared" si="1"/>
        <v>60.31900000000001</v>
      </c>
      <c r="P10">
        <f t="shared" si="2"/>
        <v>0.96527388820432425</v>
      </c>
    </row>
    <row r="11" spans="3:16" x14ac:dyDescent="0.25">
      <c r="I11">
        <v>55.2</v>
      </c>
      <c r="J11">
        <v>1.1299999999999999</v>
      </c>
      <c r="K11">
        <v>24.65</v>
      </c>
      <c r="L11">
        <v>2.4500000000000002</v>
      </c>
      <c r="N11">
        <f t="shared" si="0"/>
        <v>62.375999999999998</v>
      </c>
      <c r="O11">
        <f t="shared" si="1"/>
        <v>60.392499999999998</v>
      </c>
      <c r="P11">
        <f t="shared" si="2"/>
        <v>0.96820091060664359</v>
      </c>
    </row>
    <row r="12" spans="3:16" x14ac:dyDescent="0.25">
      <c r="I12">
        <v>55.2</v>
      </c>
      <c r="J12">
        <v>1.1299999999999999</v>
      </c>
      <c r="K12">
        <v>24.61</v>
      </c>
      <c r="L12">
        <v>2.4500000000000002</v>
      </c>
      <c r="N12">
        <f t="shared" si="0"/>
        <v>62.375999999999998</v>
      </c>
      <c r="O12">
        <f t="shared" si="1"/>
        <v>60.294500000000006</v>
      </c>
      <c r="P12">
        <f t="shared" si="2"/>
        <v>0.96662979351032463</v>
      </c>
    </row>
    <row r="13" spans="3:16" x14ac:dyDescent="0.25">
      <c r="I13">
        <v>55</v>
      </c>
      <c r="J13">
        <v>1.1200000000000001</v>
      </c>
      <c r="K13">
        <v>24.55</v>
      </c>
      <c r="L13">
        <v>2.4500000000000002</v>
      </c>
      <c r="N13">
        <f t="shared" si="0"/>
        <v>61.600000000000009</v>
      </c>
      <c r="O13">
        <f t="shared" si="1"/>
        <v>60.147500000000008</v>
      </c>
      <c r="P13">
        <f t="shared" si="2"/>
        <v>0.97642045454545456</v>
      </c>
    </row>
    <row r="14" spans="3:16" x14ac:dyDescent="0.25">
      <c r="I14">
        <v>555</v>
      </c>
      <c r="J14">
        <v>1.18</v>
      </c>
      <c r="K14">
        <v>24.85</v>
      </c>
      <c r="L14">
        <v>2.48</v>
      </c>
      <c r="N14">
        <f t="shared" si="0"/>
        <v>654.9</v>
      </c>
      <c r="O14">
        <f t="shared" si="1"/>
        <v>61.628</v>
      </c>
      <c r="P14">
        <f t="shared" si="2"/>
        <v>9.410291647579784E-2</v>
      </c>
    </row>
    <row r="15" spans="3:16" x14ac:dyDescent="0.25">
      <c r="I15">
        <v>55.3</v>
      </c>
      <c r="J15">
        <v>1.1599999999999999</v>
      </c>
      <c r="K15">
        <v>24.89</v>
      </c>
      <c r="L15">
        <v>2.4700000000000002</v>
      </c>
      <c r="N15">
        <f t="shared" si="0"/>
        <v>64.147999999999996</v>
      </c>
      <c r="O15">
        <f t="shared" si="1"/>
        <v>61.478300000000004</v>
      </c>
      <c r="P15">
        <f t="shared" si="2"/>
        <v>0.95838217871172926</v>
      </c>
    </row>
    <row r="16" spans="3:16" x14ac:dyDescent="0.25">
      <c r="I16">
        <v>55.2</v>
      </c>
      <c r="J16">
        <v>1.1599999999999999</v>
      </c>
      <c r="K16">
        <v>24.85</v>
      </c>
      <c r="L16">
        <v>2.4700000000000002</v>
      </c>
      <c r="N16">
        <f t="shared" si="0"/>
        <v>64.031999999999996</v>
      </c>
      <c r="O16">
        <f t="shared" si="1"/>
        <v>61.379500000000007</v>
      </c>
      <c r="P16">
        <f t="shared" si="2"/>
        <v>0.95857539980010009</v>
      </c>
    </row>
    <row r="17" spans="3:16" x14ac:dyDescent="0.25">
      <c r="I17">
        <v>55.2</v>
      </c>
      <c r="J17">
        <v>1.1499999999999999</v>
      </c>
      <c r="K17">
        <v>24.76</v>
      </c>
      <c r="L17">
        <v>2.46</v>
      </c>
      <c r="N17">
        <f t="shared" si="0"/>
        <v>63.48</v>
      </c>
      <c r="O17">
        <f t="shared" si="1"/>
        <v>60.909600000000005</v>
      </c>
      <c r="P17">
        <f t="shared" si="2"/>
        <v>0.9595085066162572</v>
      </c>
    </row>
    <row r="18" spans="3:16" x14ac:dyDescent="0.25">
      <c r="N18">
        <f t="shared" si="0"/>
        <v>0</v>
      </c>
      <c r="O18">
        <f t="shared" si="1"/>
        <v>0</v>
      </c>
      <c r="P18" t="e">
        <f t="shared" si="2"/>
        <v>#DIV/0!</v>
      </c>
    </row>
    <row r="19" spans="3:16" x14ac:dyDescent="0.25">
      <c r="I19">
        <v>55.2</v>
      </c>
      <c r="J19">
        <v>1.28</v>
      </c>
      <c r="K19">
        <v>25.9</v>
      </c>
      <c r="L19">
        <v>2.58</v>
      </c>
      <c r="N19">
        <f t="shared" si="0"/>
        <v>70.656000000000006</v>
      </c>
      <c r="O19">
        <f t="shared" si="1"/>
        <v>66.822000000000003</v>
      </c>
      <c r="P19">
        <f t="shared" si="2"/>
        <v>0.94573709239130432</v>
      </c>
    </row>
    <row r="20" spans="3:16" x14ac:dyDescent="0.25">
      <c r="I20">
        <v>55.2</v>
      </c>
      <c r="J20">
        <v>1.22</v>
      </c>
      <c r="K20">
        <v>25.67</v>
      </c>
      <c r="L20">
        <v>2.56</v>
      </c>
      <c r="N20">
        <f t="shared" si="0"/>
        <v>67.344000000000008</v>
      </c>
      <c r="O20">
        <f t="shared" si="1"/>
        <v>65.71520000000001</v>
      </c>
      <c r="P20">
        <f t="shared" si="2"/>
        <v>0.97581373247802328</v>
      </c>
    </row>
    <row r="21" spans="3:16" x14ac:dyDescent="0.25">
      <c r="I21">
        <v>55.2</v>
      </c>
      <c r="J21">
        <v>1.22</v>
      </c>
      <c r="K21">
        <v>25.68</v>
      </c>
      <c r="L21">
        <v>2.56</v>
      </c>
      <c r="N21">
        <f t="shared" si="0"/>
        <v>67.344000000000008</v>
      </c>
      <c r="O21">
        <f t="shared" si="1"/>
        <v>65.740800000000007</v>
      </c>
      <c r="P21">
        <f t="shared" si="2"/>
        <v>0.97619387027797577</v>
      </c>
    </row>
    <row r="22" spans="3:16" x14ac:dyDescent="0.25">
      <c r="I22">
        <v>55.2</v>
      </c>
      <c r="J22">
        <v>1.22</v>
      </c>
      <c r="K22">
        <v>25.68</v>
      </c>
      <c r="L22">
        <v>2.56</v>
      </c>
      <c r="N22">
        <f t="shared" si="0"/>
        <v>67.344000000000008</v>
      </c>
      <c r="O22">
        <f t="shared" si="1"/>
        <v>65.740800000000007</v>
      </c>
      <c r="P22">
        <f t="shared" si="2"/>
        <v>0.97619387027797577</v>
      </c>
    </row>
    <row r="23" spans="3:16" x14ac:dyDescent="0.25">
      <c r="N23">
        <f t="shared" si="0"/>
        <v>0</v>
      </c>
      <c r="O23">
        <f t="shared" si="1"/>
        <v>0</v>
      </c>
      <c r="P23" t="e">
        <f t="shared" si="2"/>
        <v>#DIV/0!</v>
      </c>
    </row>
    <row r="24" spans="3:16" x14ac:dyDescent="0.25">
      <c r="N24">
        <f t="shared" si="0"/>
        <v>0</v>
      </c>
      <c r="O24">
        <f t="shared" si="1"/>
        <v>0</v>
      </c>
      <c r="P24" t="e">
        <f t="shared" si="2"/>
        <v>#DIV/0!</v>
      </c>
    </row>
    <row r="25" spans="3:16" x14ac:dyDescent="0.25">
      <c r="N25">
        <f t="shared" si="0"/>
        <v>0</v>
      </c>
      <c r="O25">
        <f t="shared" si="1"/>
        <v>0</v>
      </c>
      <c r="P25" t="e">
        <f t="shared" si="2"/>
        <v>#DIV/0!</v>
      </c>
    </row>
    <row r="26" spans="3:16" x14ac:dyDescent="0.25">
      <c r="C26">
        <v>2001</v>
      </c>
      <c r="I26">
        <v>55.3</v>
      </c>
      <c r="J26">
        <v>1.36</v>
      </c>
      <c r="K26">
        <v>26.95</v>
      </c>
      <c r="L26">
        <v>2.67</v>
      </c>
      <c r="N26">
        <f t="shared" si="0"/>
        <v>75.207999999999998</v>
      </c>
      <c r="O26">
        <f t="shared" si="1"/>
        <v>71.956499999999991</v>
      </c>
      <c r="P26">
        <f t="shared" si="2"/>
        <v>0.95676656738644816</v>
      </c>
    </row>
    <row r="27" spans="3:16" x14ac:dyDescent="0.25">
      <c r="I27">
        <v>55.4</v>
      </c>
      <c r="J27">
        <v>1.36</v>
      </c>
      <c r="K27">
        <v>26.95</v>
      </c>
      <c r="L27">
        <v>2.68</v>
      </c>
      <c r="N27">
        <f t="shared" si="0"/>
        <v>75.344000000000008</v>
      </c>
      <c r="O27">
        <f t="shared" si="1"/>
        <v>72.225999999999999</v>
      </c>
      <c r="P27">
        <f t="shared" si="2"/>
        <v>0.95861647908260761</v>
      </c>
    </row>
    <row r="28" spans="3:16" x14ac:dyDescent="0.25">
      <c r="I28">
        <v>55.4</v>
      </c>
      <c r="J28">
        <v>1.33</v>
      </c>
      <c r="K28">
        <v>26.76</v>
      </c>
      <c r="L28">
        <v>2.66</v>
      </c>
      <c r="N28">
        <f t="shared" si="0"/>
        <v>73.682000000000002</v>
      </c>
      <c r="O28">
        <f t="shared" si="1"/>
        <v>71.181600000000003</v>
      </c>
      <c r="P28">
        <f t="shared" si="2"/>
        <v>0.96606498194945845</v>
      </c>
    </row>
    <row r="29" spans="3:16" x14ac:dyDescent="0.25">
      <c r="D29">
        <v>472</v>
      </c>
      <c r="F29">
        <v>538</v>
      </c>
      <c r="I29">
        <v>55.3</v>
      </c>
      <c r="J29">
        <v>1.33</v>
      </c>
      <c r="K29">
        <v>26.68</v>
      </c>
      <c r="L29">
        <v>2.65</v>
      </c>
      <c r="N29">
        <f t="shared" si="0"/>
        <v>73.549000000000007</v>
      </c>
      <c r="O29">
        <f t="shared" si="1"/>
        <v>70.701999999999998</v>
      </c>
      <c r="P29">
        <f t="shared" si="2"/>
        <v>0.96129111204775042</v>
      </c>
    </row>
    <row r="30" spans="3:16" x14ac:dyDescent="0.25">
      <c r="F30">
        <v>548</v>
      </c>
      <c r="I30">
        <v>55.4</v>
      </c>
      <c r="J30">
        <v>1.33</v>
      </c>
      <c r="K30">
        <v>26.71</v>
      </c>
      <c r="L30">
        <v>2.66</v>
      </c>
      <c r="N30">
        <f t="shared" si="0"/>
        <v>73.682000000000002</v>
      </c>
      <c r="O30">
        <f t="shared" si="1"/>
        <v>71.048600000000008</v>
      </c>
      <c r="P30">
        <f t="shared" si="2"/>
        <v>0.96425992779783398</v>
      </c>
    </row>
    <row r="31" spans="3:16" x14ac:dyDescent="0.25">
      <c r="F31">
        <v>558</v>
      </c>
      <c r="I31">
        <v>55.4</v>
      </c>
      <c r="J31">
        <v>1.34</v>
      </c>
      <c r="K31">
        <v>26.75</v>
      </c>
      <c r="L31">
        <v>2.66</v>
      </c>
      <c r="N31">
        <f t="shared" si="0"/>
        <v>74.236000000000004</v>
      </c>
      <c r="O31">
        <f t="shared" si="1"/>
        <v>71.155000000000001</v>
      </c>
      <c r="P31">
        <f t="shared" si="2"/>
        <v>0.95849722506600565</v>
      </c>
    </row>
    <row r="32" spans="3:16" x14ac:dyDescent="0.25">
      <c r="F32">
        <v>578</v>
      </c>
      <c r="I32">
        <v>55.3</v>
      </c>
      <c r="J32">
        <v>1.35</v>
      </c>
      <c r="K32">
        <v>26.79</v>
      </c>
      <c r="L32">
        <v>2.66</v>
      </c>
      <c r="N32">
        <f t="shared" si="0"/>
        <v>74.655000000000001</v>
      </c>
      <c r="O32">
        <f t="shared" si="1"/>
        <v>71.261399999999995</v>
      </c>
      <c r="P32">
        <f t="shared" si="2"/>
        <v>0.95454289732770736</v>
      </c>
    </row>
    <row r="33" spans="4:16" x14ac:dyDescent="0.25">
      <c r="F33">
        <v>528</v>
      </c>
      <c r="I33">
        <v>55.4</v>
      </c>
      <c r="J33">
        <v>1.33</v>
      </c>
      <c r="K33">
        <v>26.63</v>
      </c>
      <c r="L33">
        <v>2.64</v>
      </c>
      <c r="N33">
        <f t="shared" si="0"/>
        <v>73.682000000000002</v>
      </c>
      <c r="O33">
        <f t="shared" si="1"/>
        <v>70.303200000000004</v>
      </c>
      <c r="P33">
        <f t="shared" si="2"/>
        <v>0.95414348144730055</v>
      </c>
    </row>
    <row r="34" spans="4:16" x14ac:dyDescent="0.25">
      <c r="F34">
        <v>545</v>
      </c>
      <c r="N34">
        <f t="shared" ref="N34:N54" si="3">J34*I34</f>
        <v>0</v>
      </c>
      <c r="O34">
        <f t="shared" ref="O34:O54" si="4">K34*L34</f>
        <v>0</v>
      </c>
      <c r="P34" t="e">
        <f t="shared" ref="P34:P54" si="5">O34/N34</f>
        <v>#DIV/0!</v>
      </c>
    </row>
    <row r="35" spans="4:16" x14ac:dyDescent="0.25">
      <c r="N35">
        <f t="shared" si="3"/>
        <v>0</v>
      </c>
      <c r="O35">
        <f t="shared" si="4"/>
        <v>0</v>
      </c>
      <c r="P35" t="e">
        <f t="shared" si="5"/>
        <v>#DIV/0!</v>
      </c>
    </row>
    <row r="36" spans="4:16" x14ac:dyDescent="0.25">
      <c r="N36">
        <f t="shared" si="3"/>
        <v>0</v>
      </c>
      <c r="O36">
        <f t="shared" si="4"/>
        <v>0</v>
      </c>
      <c r="P36" t="e">
        <f t="shared" si="5"/>
        <v>#DIV/0!</v>
      </c>
    </row>
    <row r="37" spans="4:16" x14ac:dyDescent="0.25">
      <c r="N37">
        <f t="shared" si="3"/>
        <v>0</v>
      </c>
      <c r="O37">
        <f t="shared" si="4"/>
        <v>0</v>
      </c>
      <c r="P37" t="e">
        <f t="shared" si="5"/>
        <v>#DIV/0!</v>
      </c>
    </row>
    <row r="38" spans="4:16" x14ac:dyDescent="0.25">
      <c r="D38" t="s">
        <v>33</v>
      </c>
      <c r="F38">
        <v>468</v>
      </c>
      <c r="I38">
        <v>55.4</v>
      </c>
      <c r="J38">
        <v>1.29</v>
      </c>
      <c r="K38">
        <v>26.17</v>
      </c>
      <c r="L38">
        <v>2.6</v>
      </c>
      <c r="N38">
        <f t="shared" si="3"/>
        <v>71.465999999999994</v>
      </c>
      <c r="O38">
        <f t="shared" si="4"/>
        <v>68.042000000000002</v>
      </c>
      <c r="P38">
        <f t="shared" si="5"/>
        <v>0.9520891053088183</v>
      </c>
    </row>
    <row r="39" spans="4:16" x14ac:dyDescent="0.25">
      <c r="N39">
        <f t="shared" si="3"/>
        <v>0</v>
      </c>
      <c r="O39">
        <f t="shared" si="4"/>
        <v>0</v>
      </c>
      <c r="P39" t="e">
        <f t="shared" si="5"/>
        <v>#DIV/0!</v>
      </c>
    </row>
    <row r="40" spans="4:16" x14ac:dyDescent="0.25">
      <c r="I40">
        <v>55.3</v>
      </c>
      <c r="J40">
        <v>1.26</v>
      </c>
      <c r="K40">
        <v>25.62</v>
      </c>
      <c r="L40">
        <v>2.5499999999999998</v>
      </c>
      <c r="N40">
        <f t="shared" si="3"/>
        <v>69.677999999999997</v>
      </c>
      <c r="O40">
        <f t="shared" si="4"/>
        <v>65.331000000000003</v>
      </c>
      <c r="P40">
        <f t="shared" si="5"/>
        <v>0.93761301989150103</v>
      </c>
    </row>
    <row r="41" spans="4:16" x14ac:dyDescent="0.25">
      <c r="N41">
        <f t="shared" si="3"/>
        <v>0</v>
      </c>
      <c r="O41">
        <f t="shared" si="4"/>
        <v>0</v>
      </c>
      <c r="P41" t="e">
        <f t="shared" si="5"/>
        <v>#DIV/0!</v>
      </c>
    </row>
    <row r="42" spans="4:16" x14ac:dyDescent="0.25">
      <c r="F42">
        <v>168</v>
      </c>
      <c r="I42">
        <v>55.5</v>
      </c>
      <c r="J42">
        <v>1.05</v>
      </c>
      <c r="K42">
        <v>23.47</v>
      </c>
      <c r="L42">
        <v>2.33</v>
      </c>
      <c r="N42">
        <f t="shared" si="3"/>
        <v>58.275000000000006</v>
      </c>
      <c r="O42">
        <f t="shared" si="4"/>
        <v>54.685099999999998</v>
      </c>
      <c r="P42">
        <f t="shared" si="5"/>
        <v>0.9383972543972543</v>
      </c>
    </row>
    <row r="43" spans="4:16" x14ac:dyDescent="0.25">
      <c r="N43">
        <f t="shared" si="3"/>
        <v>0</v>
      </c>
      <c r="O43">
        <f t="shared" si="4"/>
        <v>0</v>
      </c>
      <c r="P43" t="e">
        <f t="shared" si="5"/>
        <v>#DIV/0!</v>
      </c>
    </row>
    <row r="44" spans="4:16" x14ac:dyDescent="0.25">
      <c r="N44">
        <f t="shared" si="3"/>
        <v>0</v>
      </c>
      <c r="O44">
        <f t="shared" si="4"/>
        <v>0</v>
      </c>
      <c r="P44" t="e">
        <f t="shared" si="5"/>
        <v>#DIV/0!</v>
      </c>
    </row>
    <row r="45" spans="4:16" x14ac:dyDescent="0.25">
      <c r="N45">
        <f t="shared" si="3"/>
        <v>0</v>
      </c>
      <c r="O45">
        <f t="shared" si="4"/>
        <v>0</v>
      </c>
      <c r="P45" t="e">
        <f t="shared" si="5"/>
        <v>#DIV/0!</v>
      </c>
    </row>
    <row r="46" spans="4:16" x14ac:dyDescent="0.25">
      <c r="N46">
        <f t="shared" si="3"/>
        <v>0</v>
      </c>
      <c r="O46">
        <f t="shared" si="4"/>
        <v>0</v>
      </c>
      <c r="P46" t="e">
        <f t="shared" si="5"/>
        <v>#DIV/0!</v>
      </c>
    </row>
    <row r="47" spans="4:16" x14ac:dyDescent="0.25">
      <c r="D47">
        <v>55.4</v>
      </c>
      <c r="I47">
        <v>55.4</v>
      </c>
      <c r="J47">
        <v>1.22</v>
      </c>
      <c r="K47">
        <v>25.62</v>
      </c>
      <c r="L47">
        <v>2.5499999999999998</v>
      </c>
      <c r="N47">
        <f t="shared" si="3"/>
        <v>67.587999999999994</v>
      </c>
      <c r="O47">
        <f t="shared" si="4"/>
        <v>65.331000000000003</v>
      </c>
      <c r="P47">
        <f t="shared" si="5"/>
        <v>0.96660649819494593</v>
      </c>
    </row>
    <row r="48" spans="4:16" x14ac:dyDescent="0.25">
      <c r="I48">
        <v>55.4</v>
      </c>
      <c r="J48">
        <v>1.1299999999999999</v>
      </c>
      <c r="K48">
        <v>24.73</v>
      </c>
      <c r="L48">
        <v>2.46</v>
      </c>
      <c r="N48">
        <f t="shared" si="3"/>
        <v>62.60199999999999</v>
      </c>
      <c r="O48">
        <f t="shared" si="4"/>
        <v>60.835799999999999</v>
      </c>
      <c r="P48">
        <f t="shared" si="5"/>
        <v>0.97178684387080294</v>
      </c>
    </row>
    <row r="49" spans="5:19" x14ac:dyDescent="0.25">
      <c r="I49">
        <v>55.4</v>
      </c>
      <c r="J49">
        <v>1.02</v>
      </c>
      <c r="K49">
        <v>23.53</v>
      </c>
      <c r="L49">
        <v>2.34</v>
      </c>
      <c r="N49">
        <f t="shared" si="3"/>
        <v>56.508000000000003</v>
      </c>
      <c r="O49">
        <f t="shared" si="4"/>
        <v>55.060200000000002</v>
      </c>
      <c r="P49">
        <f t="shared" si="5"/>
        <v>0.97437884901252914</v>
      </c>
    </row>
    <row r="50" spans="5:19" x14ac:dyDescent="0.25">
      <c r="I50">
        <v>55.4</v>
      </c>
      <c r="J50">
        <v>1.1299999999999999</v>
      </c>
      <c r="K50">
        <v>24.8</v>
      </c>
      <c r="L50">
        <v>2.46</v>
      </c>
      <c r="N50">
        <f t="shared" si="3"/>
        <v>62.60199999999999</v>
      </c>
      <c r="O50">
        <f t="shared" si="4"/>
        <v>61.008000000000003</v>
      </c>
      <c r="P50">
        <f t="shared" si="5"/>
        <v>0.97453755471071235</v>
      </c>
    </row>
    <row r="51" spans="5:19" x14ac:dyDescent="0.25">
      <c r="I51">
        <v>55.4</v>
      </c>
      <c r="J51">
        <v>1.26</v>
      </c>
      <c r="K51">
        <v>26.05</v>
      </c>
      <c r="L51">
        <v>2.59</v>
      </c>
      <c r="N51">
        <f t="shared" si="3"/>
        <v>69.804000000000002</v>
      </c>
      <c r="O51">
        <f t="shared" si="4"/>
        <v>67.469499999999996</v>
      </c>
      <c r="P51">
        <f t="shared" si="5"/>
        <v>0.96655635780184512</v>
      </c>
    </row>
    <row r="52" spans="5:19" x14ac:dyDescent="0.25">
      <c r="I52">
        <v>55.4</v>
      </c>
      <c r="J52">
        <v>1.25</v>
      </c>
      <c r="K52">
        <v>25.99</v>
      </c>
      <c r="L52">
        <v>2.58</v>
      </c>
      <c r="N52">
        <f t="shared" si="3"/>
        <v>69.25</v>
      </c>
      <c r="O52">
        <f t="shared" si="4"/>
        <v>67.054199999999994</v>
      </c>
      <c r="P52">
        <f t="shared" si="5"/>
        <v>0.96829169675090243</v>
      </c>
    </row>
    <row r="53" spans="5:19" x14ac:dyDescent="0.25">
      <c r="E53">
        <v>408</v>
      </c>
      <c r="I53">
        <v>55.4</v>
      </c>
      <c r="J53">
        <v>1.22</v>
      </c>
      <c r="K53">
        <v>25.68</v>
      </c>
      <c r="L53">
        <v>2.5499999999999998</v>
      </c>
      <c r="N53">
        <f t="shared" si="3"/>
        <v>67.587999999999994</v>
      </c>
      <c r="O53">
        <f t="shared" si="4"/>
        <v>65.483999999999995</v>
      </c>
      <c r="P53">
        <f t="shared" si="5"/>
        <v>0.96887021364739301</v>
      </c>
    </row>
    <row r="54" spans="5:19" x14ac:dyDescent="0.25">
      <c r="I54">
        <v>55.4</v>
      </c>
      <c r="J54">
        <v>1.21</v>
      </c>
      <c r="K54">
        <v>25.53</v>
      </c>
      <c r="L54">
        <v>2.54</v>
      </c>
      <c r="N54">
        <f t="shared" si="3"/>
        <v>67.033999999999992</v>
      </c>
      <c r="O54">
        <f t="shared" si="4"/>
        <v>64.84620000000001</v>
      </c>
      <c r="P54">
        <f t="shared" si="5"/>
        <v>0.96736283080227969</v>
      </c>
    </row>
    <row r="55" spans="5:19" x14ac:dyDescent="0.25">
      <c r="N55">
        <f t="shared" ref="N55:N57" si="6">J55*I55</f>
        <v>0</v>
      </c>
      <c r="O55">
        <f t="shared" ref="O55:O57" si="7">K55*L55</f>
        <v>0</v>
      </c>
      <c r="P55" t="e">
        <f t="shared" ref="P55:P57" si="8">O55/N55</f>
        <v>#DIV/0!</v>
      </c>
    </row>
    <row r="56" spans="5:19" x14ac:dyDescent="0.25">
      <c r="E56" t="s">
        <v>34</v>
      </c>
      <c r="I56">
        <v>55.3</v>
      </c>
      <c r="J56">
        <v>1.18</v>
      </c>
      <c r="K56">
        <v>25.34</v>
      </c>
      <c r="L56">
        <v>2.5099999999999998</v>
      </c>
      <c r="N56">
        <f t="shared" si="6"/>
        <v>65.253999999999991</v>
      </c>
      <c r="O56">
        <f t="shared" si="7"/>
        <v>63.603399999999993</v>
      </c>
      <c r="P56">
        <f t="shared" si="8"/>
        <v>0.97470499892726892</v>
      </c>
    </row>
    <row r="57" spans="5:19" x14ac:dyDescent="0.25">
      <c r="I57">
        <v>55.4</v>
      </c>
      <c r="J57">
        <v>1.07</v>
      </c>
      <c r="K57">
        <v>24.09</v>
      </c>
      <c r="L57">
        <v>2.39</v>
      </c>
      <c r="N57">
        <f t="shared" si="6"/>
        <v>59.277999999999999</v>
      </c>
      <c r="O57">
        <f t="shared" si="7"/>
        <v>57.575100000000006</v>
      </c>
      <c r="P57">
        <f t="shared" si="8"/>
        <v>0.97127264752522025</v>
      </c>
    </row>
    <row r="58" spans="5:19" x14ac:dyDescent="0.25">
      <c r="I58">
        <v>55.4</v>
      </c>
      <c r="J58">
        <v>1.06</v>
      </c>
      <c r="K58">
        <v>23.99</v>
      </c>
      <c r="L58">
        <v>2.38</v>
      </c>
      <c r="N58">
        <f t="shared" ref="N58:N78" si="9">J58*I58</f>
        <v>58.724000000000004</v>
      </c>
      <c r="O58">
        <f t="shared" ref="O58:O78" si="10">K58*L58</f>
        <v>57.096199999999996</v>
      </c>
      <c r="P58">
        <f t="shared" ref="P58:P78" si="11">O58/N58</f>
        <v>0.97228049860363719</v>
      </c>
    </row>
    <row r="59" spans="5:19" x14ac:dyDescent="0.25">
      <c r="I59">
        <v>55.4</v>
      </c>
      <c r="J59">
        <v>1.06</v>
      </c>
      <c r="K59">
        <v>24.06</v>
      </c>
      <c r="L59">
        <v>2.39</v>
      </c>
      <c r="N59">
        <f t="shared" si="9"/>
        <v>58.724000000000004</v>
      </c>
      <c r="O59">
        <f t="shared" si="10"/>
        <v>57.503399999999999</v>
      </c>
      <c r="P59">
        <f t="shared" si="11"/>
        <v>0.97921463115591578</v>
      </c>
    </row>
    <row r="60" spans="5:19" x14ac:dyDescent="0.25">
      <c r="I60">
        <v>55.4</v>
      </c>
      <c r="J60">
        <v>1.07</v>
      </c>
      <c r="K60">
        <v>24.08</v>
      </c>
      <c r="L60">
        <v>2.39</v>
      </c>
      <c r="N60">
        <f t="shared" si="9"/>
        <v>59.277999999999999</v>
      </c>
      <c r="O60">
        <f t="shared" si="10"/>
        <v>57.551200000000001</v>
      </c>
      <c r="P60">
        <f t="shared" si="11"/>
        <v>0.97086946253247419</v>
      </c>
    </row>
    <row r="61" spans="5:19" x14ac:dyDescent="0.25">
      <c r="I61">
        <v>55.4</v>
      </c>
      <c r="J61">
        <v>1.06</v>
      </c>
      <c r="K61">
        <v>24.1</v>
      </c>
      <c r="L61">
        <v>2.39</v>
      </c>
      <c r="N61">
        <f t="shared" si="9"/>
        <v>58.724000000000004</v>
      </c>
      <c r="O61">
        <f t="shared" si="10"/>
        <v>57.599000000000004</v>
      </c>
      <c r="P61">
        <f t="shared" si="11"/>
        <v>0.9808425856549281</v>
      </c>
    </row>
    <row r="62" spans="5:19" x14ac:dyDescent="0.25">
      <c r="I62">
        <v>55.4</v>
      </c>
      <c r="J62">
        <v>1.02</v>
      </c>
      <c r="K62">
        <v>23.65</v>
      </c>
      <c r="L62">
        <v>2.35</v>
      </c>
      <c r="N62">
        <f t="shared" si="9"/>
        <v>56.508000000000003</v>
      </c>
      <c r="O62">
        <f t="shared" si="10"/>
        <v>55.577500000000001</v>
      </c>
      <c r="P62">
        <f t="shared" si="11"/>
        <v>0.98353330501875835</v>
      </c>
    </row>
    <row r="63" spans="5:19" x14ac:dyDescent="0.25">
      <c r="E63" t="s">
        <v>36</v>
      </c>
      <c r="I63">
        <v>55.4</v>
      </c>
      <c r="J63">
        <v>1.03</v>
      </c>
      <c r="K63">
        <v>23.68</v>
      </c>
      <c r="L63">
        <v>2.34</v>
      </c>
      <c r="N63">
        <f t="shared" si="9"/>
        <v>57.061999999999998</v>
      </c>
      <c r="O63">
        <f t="shared" si="10"/>
        <v>55.411199999999994</v>
      </c>
      <c r="P63">
        <f t="shared" si="11"/>
        <v>0.97107006414075914</v>
      </c>
    </row>
    <row r="64" spans="5:19" x14ac:dyDescent="0.25">
      <c r="I64" s="1">
        <v>55.4</v>
      </c>
      <c r="J64" s="1">
        <v>1.03</v>
      </c>
      <c r="K64" s="1">
        <v>23.81</v>
      </c>
      <c r="L64" s="1">
        <v>2.36</v>
      </c>
      <c r="M64" s="1"/>
      <c r="N64" s="1">
        <f t="shared" si="9"/>
        <v>57.061999999999998</v>
      </c>
      <c r="O64" s="1">
        <f t="shared" si="10"/>
        <v>56.191599999999994</v>
      </c>
      <c r="P64" s="1">
        <f t="shared" si="11"/>
        <v>0.98474641617889302</v>
      </c>
      <c r="Q64" s="1"/>
      <c r="R64" s="1"/>
      <c r="S64" s="1" t="s">
        <v>35</v>
      </c>
    </row>
    <row r="65" spans="9:19" x14ac:dyDescent="0.25">
      <c r="I65">
        <v>55.4</v>
      </c>
      <c r="J65">
        <v>1.04</v>
      </c>
      <c r="K65">
        <v>23.86</v>
      </c>
      <c r="L65">
        <v>2.36</v>
      </c>
      <c r="N65">
        <f t="shared" si="9"/>
        <v>57.616</v>
      </c>
      <c r="O65">
        <f t="shared" si="10"/>
        <v>56.309599999999996</v>
      </c>
      <c r="P65">
        <f t="shared" si="11"/>
        <v>0.97732574284920848</v>
      </c>
      <c r="S65" s="1" t="s">
        <v>35</v>
      </c>
    </row>
    <row r="66" spans="9:19" x14ac:dyDescent="0.25">
      <c r="I66">
        <v>55.4</v>
      </c>
      <c r="J66">
        <v>1.05</v>
      </c>
      <c r="K66">
        <v>23.98</v>
      </c>
      <c r="L66">
        <v>2.37</v>
      </c>
      <c r="N66">
        <f t="shared" si="9"/>
        <v>58.17</v>
      </c>
      <c r="O66">
        <f t="shared" si="10"/>
        <v>56.832600000000006</v>
      </c>
      <c r="P66">
        <f t="shared" si="11"/>
        <v>0.97700876740587939</v>
      </c>
      <c r="S66" s="1" t="s">
        <v>35</v>
      </c>
    </row>
    <row r="67" spans="9:19" x14ac:dyDescent="0.25">
      <c r="I67">
        <v>55.4</v>
      </c>
      <c r="J67">
        <v>1.19</v>
      </c>
      <c r="K67">
        <v>25.4</v>
      </c>
      <c r="L67">
        <v>2.5099999999999998</v>
      </c>
      <c r="N67">
        <f t="shared" si="9"/>
        <v>65.926000000000002</v>
      </c>
      <c r="O67">
        <f t="shared" si="10"/>
        <v>63.753999999999991</v>
      </c>
      <c r="P67">
        <f t="shared" si="11"/>
        <v>0.96705396960228118</v>
      </c>
      <c r="S67" s="1" t="s">
        <v>35</v>
      </c>
    </row>
    <row r="68" spans="9:19" x14ac:dyDescent="0.25">
      <c r="I68">
        <v>55.4</v>
      </c>
      <c r="J68">
        <v>0.98</v>
      </c>
      <c r="K68">
        <v>23.14</v>
      </c>
      <c r="L68">
        <v>2.29</v>
      </c>
      <c r="N68">
        <f t="shared" si="9"/>
        <v>54.291999999999994</v>
      </c>
      <c r="O68">
        <f t="shared" si="10"/>
        <v>52.990600000000001</v>
      </c>
      <c r="P68">
        <f t="shared" si="11"/>
        <v>0.97602961762322271</v>
      </c>
      <c r="S68" s="1" t="s">
        <v>35</v>
      </c>
    </row>
    <row r="69" spans="9:19" x14ac:dyDescent="0.25">
      <c r="I69">
        <v>55.4</v>
      </c>
      <c r="J69">
        <v>1.1200000000000001</v>
      </c>
      <c r="K69">
        <v>24.69</v>
      </c>
      <c r="L69">
        <v>2.44</v>
      </c>
      <c r="N69">
        <f t="shared" si="9"/>
        <v>62.048000000000002</v>
      </c>
      <c r="O69">
        <f t="shared" si="10"/>
        <v>60.243600000000001</v>
      </c>
      <c r="P69">
        <f t="shared" si="11"/>
        <v>0.9709192882929345</v>
      </c>
      <c r="S69" s="1" t="s">
        <v>35</v>
      </c>
    </row>
    <row r="70" spans="9:19" x14ac:dyDescent="0.25">
      <c r="I70">
        <v>55.4</v>
      </c>
      <c r="J70">
        <v>1.06</v>
      </c>
      <c r="K70">
        <v>24.07</v>
      </c>
      <c r="L70">
        <v>2.39</v>
      </c>
      <c r="N70">
        <f t="shared" si="9"/>
        <v>58.724000000000004</v>
      </c>
      <c r="O70">
        <f t="shared" si="10"/>
        <v>57.527300000000004</v>
      </c>
      <c r="P70">
        <f t="shared" si="11"/>
        <v>0.97962161978066886</v>
      </c>
      <c r="S70" s="1" t="s">
        <v>35</v>
      </c>
    </row>
    <row r="71" spans="9:19" x14ac:dyDescent="0.25">
      <c r="I71">
        <v>55.4</v>
      </c>
      <c r="J71">
        <v>1.1100000000000001</v>
      </c>
      <c r="K71">
        <v>24.55</v>
      </c>
      <c r="L71">
        <v>2.44</v>
      </c>
      <c r="N71">
        <f t="shared" si="9"/>
        <v>61.494000000000007</v>
      </c>
      <c r="O71">
        <f t="shared" si="10"/>
        <v>59.902000000000001</v>
      </c>
      <c r="P71">
        <f t="shared" si="11"/>
        <v>0.97411129541093433</v>
      </c>
      <c r="S71" s="1" t="s">
        <v>35</v>
      </c>
    </row>
    <row r="72" spans="9:19" x14ac:dyDescent="0.25">
      <c r="I72">
        <v>55.9</v>
      </c>
      <c r="J72">
        <v>0.08</v>
      </c>
      <c r="K72">
        <v>5.86</v>
      </c>
      <c r="L72">
        <v>0.57999999999999996</v>
      </c>
      <c r="N72">
        <f t="shared" si="9"/>
        <v>4.4720000000000004</v>
      </c>
      <c r="O72">
        <f t="shared" si="10"/>
        <v>3.3988</v>
      </c>
      <c r="P72">
        <f t="shared" si="11"/>
        <v>0.76001788908765644</v>
      </c>
      <c r="S72" s="1" t="s">
        <v>35</v>
      </c>
    </row>
    <row r="73" spans="9:19" x14ac:dyDescent="0.25">
      <c r="I73">
        <v>55.3</v>
      </c>
      <c r="J73">
        <v>1.47</v>
      </c>
      <c r="K73">
        <v>28.35</v>
      </c>
      <c r="L73">
        <v>2.81</v>
      </c>
      <c r="N73">
        <f t="shared" si="9"/>
        <v>81.290999999999997</v>
      </c>
      <c r="O73">
        <f t="shared" si="10"/>
        <v>79.663499999999999</v>
      </c>
      <c r="P73">
        <f t="shared" si="11"/>
        <v>0.97997933350555411</v>
      </c>
      <c r="S73" s="1" t="s">
        <v>35</v>
      </c>
    </row>
    <row r="74" spans="9:19" x14ac:dyDescent="0.25">
      <c r="I74">
        <v>55.5</v>
      </c>
      <c r="J74">
        <v>1.7</v>
      </c>
      <c r="K74">
        <v>30.39</v>
      </c>
      <c r="L74">
        <v>3.01</v>
      </c>
      <c r="N74">
        <f t="shared" si="9"/>
        <v>94.35</v>
      </c>
      <c r="O74">
        <f t="shared" si="10"/>
        <v>91.4739</v>
      </c>
      <c r="P74">
        <f t="shared" si="11"/>
        <v>0.969516693163752</v>
      </c>
      <c r="S74" s="1" t="s">
        <v>35</v>
      </c>
    </row>
    <row r="75" spans="9:19" x14ac:dyDescent="0.25">
      <c r="I75" s="1">
        <v>55.3</v>
      </c>
      <c r="J75" s="1">
        <v>1.66</v>
      </c>
      <c r="K75" s="1">
        <v>30.21</v>
      </c>
      <c r="L75" s="1">
        <v>2.99</v>
      </c>
      <c r="M75" s="1"/>
      <c r="N75" s="1">
        <f t="shared" si="9"/>
        <v>91.797999999999988</v>
      </c>
      <c r="O75" s="1">
        <f t="shared" si="10"/>
        <v>90.327900000000014</v>
      </c>
      <c r="P75" s="1">
        <f t="shared" si="11"/>
        <v>0.98398548987995405</v>
      </c>
      <c r="Q75" s="1"/>
      <c r="R75" s="1"/>
      <c r="S75" s="1" t="s">
        <v>35</v>
      </c>
    </row>
    <row r="76" spans="9:19" x14ac:dyDescent="0.25">
      <c r="I76">
        <v>55.3</v>
      </c>
      <c r="J76">
        <v>1.69</v>
      </c>
      <c r="K76">
        <v>30.41</v>
      </c>
      <c r="L76">
        <v>3.01</v>
      </c>
      <c r="N76">
        <f t="shared" si="9"/>
        <v>93.456999999999994</v>
      </c>
      <c r="O76">
        <f t="shared" si="10"/>
        <v>91.534099999999995</v>
      </c>
      <c r="P76">
        <f t="shared" si="11"/>
        <v>0.97942476219009811</v>
      </c>
      <c r="S76" s="1" t="s">
        <v>35</v>
      </c>
    </row>
    <row r="77" spans="9:19" x14ac:dyDescent="0.25">
      <c r="I77" s="1">
        <v>55.2</v>
      </c>
      <c r="J77" s="1">
        <v>1.76</v>
      </c>
      <c r="K77" s="1">
        <v>31.06</v>
      </c>
      <c r="L77" s="1">
        <v>3.08</v>
      </c>
      <c r="M77" s="1"/>
      <c r="N77" s="1">
        <f t="shared" si="9"/>
        <v>97.152000000000001</v>
      </c>
      <c r="O77" s="1">
        <f t="shared" si="10"/>
        <v>95.6648</v>
      </c>
      <c r="P77" s="1">
        <f t="shared" si="11"/>
        <v>0.98469202898550723</v>
      </c>
      <c r="Q77" s="1"/>
      <c r="R77" s="1"/>
      <c r="S77" s="1" t="s">
        <v>35</v>
      </c>
    </row>
    <row r="78" spans="9:19" x14ac:dyDescent="0.25">
      <c r="I78">
        <v>55.6</v>
      </c>
      <c r="J78">
        <v>2</v>
      </c>
      <c r="K78">
        <v>32.880000000000003</v>
      </c>
      <c r="L78">
        <v>3.26</v>
      </c>
      <c r="N78">
        <f t="shared" si="9"/>
        <v>111.2</v>
      </c>
      <c r="O78">
        <f t="shared" si="10"/>
        <v>107.1888</v>
      </c>
      <c r="P78">
        <f t="shared" si="11"/>
        <v>0.96392805755395683</v>
      </c>
    </row>
    <row r="79" spans="9:19" x14ac:dyDescent="0.25">
      <c r="N79">
        <f t="shared" ref="N79:N85" si="12">J79*I79</f>
        <v>0</v>
      </c>
      <c r="O79">
        <f t="shared" ref="O79:O85" si="13">K79*L79</f>
        <v>0</v>
      </c>
      <c r="P79" t="e">
        <f t="shared" ref="P79:P85" si="14">O79/N79</f>
        <v>#DIV/0!</v>
      </c>
    </row>
    <row r="80" spans="9:19" x14ac:dyDescent="0.25">
      <c r="N80">
        <f t="shared" si="12"/>
        <v>0</v>
      </c>
      <c r="O80">
        <f t="shared" si="13"/>
        <v>0</v>
      </c>
      <c r="P80" t="e">
        <f t="shared" si="14"/>
        <v>#DIV/0!</v>
      </c>
    </row>
    <row r="81" spans="9:16" x14ac:dyDescent="0.25">
      <c r="N81">
        <f t="shared" si="12"/>
        <v>0</v>
      </c>
      <c r="O81">
        <f t="shared" si="13"/>
        <v>0</v>
      </c>
      <c r="P81" t="e">
        <f t="shared" si="14"/>
        <v>#DIV/0!</v>
      </c>
    </row>
    <row r="82" spans="9:16" x14ac:dyDescent="0.25">
      <c r="N82">
        <f t="shared" si="12"/>
        <v>0</v>
      </c>
      <c r="O82">
        <f t="shared" si="13"/>
        <v>0</v>
      </c>
      <c r="P82" t="e">
        <f t="shared" si="14"/>
        <v>#DIV/0!</v>
      </c>
    </row>
    <row r="83" spans="9:16" x14ac:dyDescent="0.25">
      <c r="N83">
        <f t="shared" si="12"/>
        <v>0</v>
      </c>
      <c r="O83">
        <f t="shared" si="13"/>
        <v>0</v>
      </c>
      <c r="P83" t="e">
        <f t="shared" si="14"/>
        <v>#DIV/0!</v>
      </c>
    </row>
    <row r="84" spans="9:16" x14ac:dyDescent="0.25">
      <c r="I84">
        <v>55.3</v>
      </c>
      <c r="J84">
        <v>1.0900000000000001</v>
      </c>
      <c r="K84">
        <v>24.16</v>
      </c>
      <c r="L84">
        <v>2.44</v>
      </c>
      <c r="N84">
        <f t="shared" si="12"/>
        <v>60.277000000000001</v>
      </c>
      <c r="O84">
        <f t="shared" si="13"/>
        <v>58.950400000000002</v>
      </c>
      <c r="P84">
        <f t="shared" si="14"/>
        <v>0.97799160542163677</v>
      </c>
    </row>
    <row r="85" spans="9:16" x14ac:dyDescent="0.25">
      <c r="N85">
        <f t="shared" si="12"/>
        <v>0</v>
      </c>
      <c r="O85">
        <f t="shared" si="13"/>
        <v>0</v>
      </c>
      <c r="P85" t="e">
        <f t="shared" si="14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5"/>
  <sheetViews>
    <sheetView topLeftCell="B1" workbookViewId="0">
      <selection activeCell="B1" sqref="A1:XFD1048576"/>
    </sheetView>
  </sheetViews>
  <sheetFormatPr defaultRowHeight="15" x14ac:dyDescent="0.25"/>
  <sheetData>
    <row r="3" spans="3:16" x14ac:dyDescent="0.25">
      <c r="C3" t="s">
        <v>14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N3" t="s">
        <v>6</v>
      </c>
      <c r="O3" t="s">
        <v>7</v>
      </c>
      <c r="P3" t="s">
        <v>8</v>
      </c>
    </row>
    <row r="4" spans="3:16" x14ac:dyDescent="0.25">
      <c r="D4" t="s">
        <v>32</v>
      </c>
      <c r="I4">
        <v>36.729999999999997</v>
      </c>
      <c r="J4">
        <v>0.67</v>
      </c>
      <c r="K4">
        <v>14.16</v>
      </c>
      <c r="L4">
        <v>1.62</v>
      </c>
      <c r="N4">
        <f>J4*I4</f>
        <v>24.609099999999998</v>
      </c>
      <c r="O4">
        <f>K4*L4</f>
        <v>22.939200000000003</v>
      </c>
      <c r="P4">
        <f>O4/N4</f>
        <v>0.93214298775656179</v>
      </c>
    </row>
    <row r="5" spans="3:16" x14ac:dyDescent="0.25">
      <c r="I5">
        <v>55.4</v>
      </c>
      <c r="J5">
        <v>1.42</v>
      </c>
      <c r="K5">
        <v>25.88</v>
      </c>
      <c r="L5">
        <v>2.97</v>
      </c>
      <c r="N5">
        <f>J5*I5</f>
        <v>78.667999999999992</v>
      </c>
      <c r="O5">
        <f>K5*L5</f>
        <v>76.863600000000005</v>
      </c>
      <c r="P5">
        <f>O5/N5</f>
        <v>0.97706310062541324</v>
      </c>
    </row>
    <row r="6" spans="3:16" x14ac:dyDescent="0.25">
      <c r="I6">
        <v>55.5</v>
      </c>
      <c r="J6">
        <v>1.44</v>
      </c>
      <c r="K6">
        <v>25.97</v>
      </c>
      <c r="L6">
        <v>2.97</v>
      </c>
      <c r="N6">
        <f t="shared" ref="N6:N11" si="0">J6*I6</f>
        <v>79.92</v>
      </c>
      <c r="O6">
        <f t="shared" ref="O6:O11" si="1">K6*L6</f>
        <v>77.130899999999997</v>
      </c>
      <c r="P6">
        <f t="shared" ref="P6:P11" si="2">O6/N6</f>
        <v>0.96510135135135133</v>
      </c>
    </row>
    <row r="7" spans="3:16" x14ac:dyDescent="0.25">
      <c r="I7">
        <v>55.4</v>
      </c>
      <c r="J7">
        <v>1.41</v>
      </c>
      <c r="K7">
        <v>25.79</v>
      </c>
      <c r="L7">
        <v>2.96</v>
      </c>
      <c r="N7">
        <f t="shared" si="0"/>
        <v>78.11399999999999</v>
      </c>
      <c r="O7">
        <f t="shared" si="1"/>
        <v>76.338399999999993</v>
      </c>
      <c r="P7">
        <f t="shared" si="2"/>
        <v>0.97726911949202455</v>
      </c>
    </row>
    <row r="8" spans="3:16" x14ac:dyDescent="0.25">
      <c r="G8" t="s">
        <v>37</v>
      </c>
      <c r="I8">
        <v>55.4</v>
      </c>
      <c r="J8">
        <v>1.41</v>
      </c>
      <c r="K8">
        <v>25.78</v>
      </c>
      <c r="L8">
        <v>2.95</v>
      </c>
      <c r="N8">
        <f t="shared" si="0"/>
        <v>78.11399999999999</v>
      </c>
      <c r="O8">
        <f t="shared" si="1"/>
        <v>76.051000000000002</v>
      </c>
      <c r="P8">
        <f t="shared" si="2"/>
        <v>0.973589881455309</v>
      </c>
    </row>
    <row r="9" spans="3:16" x14ac:dyDescent="0.25">
      <c r="I9">
        <v>55.4</v>
      </c>
      <c r="J9">
        <v>1.51</v>
      </c>
      <c r="K9">
        <v>26.27</v>
      </c>
      <c r="L9">
        <v>3.02</v>
      </c>
      <c r="N9">
        <f t="shared" si="0"/>
        <v>83.653999999999996</v>
      </c>
      <c r="O9">
        <f t="shared" si="1"/>
        <v>79.335399999999993</v>
      </c>
      <c r="P9">
        <f t="shared" si="2"/>
        <v>0.94837545126353784</v>
      </c>
    </row>
    <row r="10" spans="3:16" x14ac:dyDescent="0.25">
      <c r="I10">
        <v>46</v>
      </c>
      <c r="J10">
        <v>1.02</v>
      </c>
      <c r="K10">
        <v>19.760000000000002</v>
      </c>
      <c r="L10">
        <v>2.2599999999999998</v>
      </c>
      <c r="N10">
        <f t="shared" si="0"/>
        <v>46.92</v>
      </c>
      <c r="O10">
        <f t="shared" si="1"/>
        <v>44.657600000000002</v>
      </c>
      <c r="P10">
        <f t="shared" si="2"/>
        <v>0.95178175618073313</v>
      </c>
    </row>
    <row r="11" spans="3:16" x14ac:dyDescent="0.25">
      <c r="N11">
        <f t="shared" si="0"/>
        <v>0</v>
      </c>
      <c r="O11">
        <f t="shared" si="1"/>
        <v>0</v>
      </c>
      <c r="P11" t="e">
        <f t="shared" si="2"/>
        <v>#DIV/0!</v>
      </c>
    </row>
    <row r="15" spans="3:16" x14ac:dyDescent="0.25">
      <c r="I15">
        <v>55.4</v>
      </c>
      <c r="J15">
        <v>1.51</v>
      </c>
      <c r="K15">
        <v>26.25</v>
      </c>
      <c r="L15">
        <v>3.01</v>
      </c>
      <c r="N15">
        <f t="shared" ref="N15" si="3">J15*I15</f>
        <v>83.653999999999996</v>
      </c>
      <c r="O15">
        <f t="shared" ref="O15" si="4">K15*L15</f>
        <v>79.012499999999989</v>
      </c>
      <c r="P15">
        <f t="shared" ref="P15" si="5">O15/N15</f>
        <v>0.94451550433930231</v>
      </c>
    </row>
    <row r="16" spans="3:16" x14ac:dyDescent="0.25">
      <c r="I16">
        <v>47.6</v>
      </c>
      <c r="J16">
        <v>1.17</v>
      </c>
      <c r="K16">
        <v>21.62</v>
      </c>
      <c r="L16">
        <v>2.4700000000000002</v>
      </c>
      <c r="N16">
        <f t="shared" ref="N16:N18" si="6">J16*I16</f>
        <v>55.692</v>
      </c>
      <c r="O16">
        <f t="shared" ref="O16:O18" si="7">K16*L16</f>
        <v>53.40140000000001</v>
      </c>
      <c r="P16">
        <f t="shared" ref="P16:P18" si="8">O16/N16</f>
        <v>0.95887021475256784</v>
      </c>
    </row>
    <row r="17" spans="9:16" x14ac:dyDescent="0.25">
      <c r="I17">
        <v>30.88</v>
      </c>
      <c r="J17">
        <v>0.78</v>
      </c>
      <c r="K17">
        <v>13.62</v>
      </c>
      <c r="L17">
        <v>1.55</v>
      </c>
      <c r="N17">
        <f t="shared" si="6"/>
        <v>24.086400000000001</v>
      </c>
      <c r="O17">
        <f t="shared" si="7"/>
        <v>21.111000000000001</v>
      </c>
      <c r="P17">
        <f t="shared" si="8"/>
        <v>0.87646970904742927</v>
      </c>
    </row>
    <row r="18" spans="9:16" x14ac:dyDescent="0.25">
      <c r="N18">
        <f t="shared" si="6"/>
        <v>0</v>
      </c>
      <c r="O18">
        <f t="shared" si="7"/>
        <v>0</v>
      </c>
      <c r="P18" t="e">
        <f t="shared" si="8"/>
        <v>#DIV/0!</v>
      </c>
    </row>
    <row r="19" spans="9:16" x14ac:dyDescent="0.25">
      <c r="I19">
        <v>55.5</v>
      </c>
      <c r="J19">
        <v>1.41</v>
      </c>
      <c r="K19">
        <v>25.56</v>
      </c>
      <c r="L19">
        <v>2.92</v>
      </c>
      <c r="N19">
        <f t="shared" ref="N19:N25" si="9">J19*I19</f>
        <v>78.254999999999995</v>
      </c>
      <c r="O19">
        <f t="shared" ref="O19:O25" si="10">K19*L19</f>
        <v>74.635199999999998</v>
      </c>
      <c r="P19">
        <f t="shared" ref="P19:P25" si="11">O19/N19</f>
        <v>0.95374353076480733</v>
      </c>
    </row>
    <row r="20" spans="9:16" x14ac:dyDescent="0.25">
      <c r="I20">
        <v>55.3</v>
      </c>
      <c r="J20">
        <v>1.45</v>
      </c>
      <c r="K20">
        <v>26.05</v>
      </c>
      <c r="L20">
        <v>2.98</v>
      </c>
      <c r="N20">
        <f t="shared" si="9"/>
        <v>80.184999999999988</v>
      </c>
      <c r="O20">
        <f t="shared" si="10"/>
        <v>77.629000000000005</v>
      </c>
      <c r="P20">
        <f t="shared" si="11"/>
        <v>0.9681237139115797</v>
      </c>
    </row>
    <row r="21" spans="9:16" x14ac:dyDescent="0.25">
      <c r="I21">
        <v>55.3</v>
      </c>
      <c r="J21">
        <v>1.48</v>
      </c>
      <c r="K21">
        <v>26.32</v>
      </c>
      <c r="L21">
        <v>3.01</v>
      </c>
      <c r="N21">
        <f t="shared" si="9"/>
        <v>81.843999999999994</v>
      </c>
      <c r="O21">
        <f t="shared" si="10"/>
        <v>79.223199999999991</v>
      </c>
      <c r="P21">
        <f t="shared" si="11"/>
        <v>0.96797810468696543</v>
      </c>
    </row>
    <row r="22" spans="9:16" x14ac:dyDescent="0.25">
      <c r="N22">
        <f t="shared" si="9"/>
        <v>0</v>
      </c>
      <c r="O22">
        <f t="shared" si="10"/>
        <v>0</v>
      </c>
      <c r="P22" t="e">
        <f t="shared" si="11"/>
        <v>#DIV/0!</v>
      </c>
    </row>
    <row r="23" spans="9:16" x14ac:dyDescent="0.25">
      <c r="N23">
        <f t="shared" si="9"/>
        <v>0</v>
      </c>
      <c r="O23">
        <f t="shared" si="10"/>
        <v>0</v>
      </c>
      <c r="P23" t="e">
        <f t="shared" si="11"/>
        <v>#DIV/0!</v>
      </c>
    </row>
    <row r="24" spans="9:16" x14ac:dyDescent="0.25">
      <c r="N24">
        <f t="shared" si="9"/>
        <v>0</v>
      </c>
      <c r="O24">
        <f t="shared" si="10"/>
        <v>0</v>
      </c>
      <c r="P24" t="e">
        <f t="shared" si="11"/>
        <v>#DIV/0!</v>
      </c>
    </row>
    <row r="25" spans="9:16" x14ac:dyDescent="0.25">
      <c r="N25">
        <f t="shared" si="9"/>
        <v>0</v>
      </c>
      <c r="O25">
        <f t="shared" si="10"/>
        <v>0</v>
      </c>
      <c r="P25" t="e">
        <f t="shared" si="11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9"/>
  <sheetViews>
    <sheetView topLeftCell="B1" workbookViewId="0">
      <selection activeCell="N4" sqref="N4:P4"/>
    </sheetView>
  </sheetViews>
  <sheetFormatPr defaultRowHeight="15" x14ac:dyDescent="0.25"/>
  <sheetData>
    <row r="3" spans="3:16" x14ac:dyDescent="0.25">
      <c r="C3" t="s">
        <v>14</v>
      </c>
      <c r="F3" t="s">
        <v>39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N3" t="s">
        <v>6</v>
      </c>
      <c r="O3" t="s">
        <v>7</v>
      </c>
      <c r="P3" t="s">
        <v>8</v>
      </c>
    </row>
    <row r="4" spans="3:16" x14ac:dyDescent="0.25">
      <c r="F4">
        <v>0.2</v>
      </c>
      <c r="I4">
        <v>196</v>
      </c>
      <c r="J4">
        <v>0.15359999999999999</v>
      </c>
      <c r="K4">
        <v>34.200000000000003</v>
      </c>
      <c r="L4">
        <v>0.84699999999999998</v>
      </c>
      <c r="N4">
        <f>J4*I4</f>
        <v>30.105599999999999</v>
      </c>
      <c r="O4">
        <f>K4*L4</f>
        <v>28.967400000000001</v>
      </c>
      <c r="P4">
        <f>O4/N4</f>
        <v>0.9621930803571429</v>
      </c>
    </row>
    <row r="5" spans="3:16" x14ac:dyDescent="0.25">
      <c r="I5">
        <v>196</v>
      </c>
      <c r="J5">
        <v>0.15790000000000001</v>
      </c>
      <c r="K5">
        <v>34.5</v>
      </c>
      <c r="L5">
        <v>0.85899999999999999</v>
      </c>
      <c r="N5">
        <f>J5*I5</f>
        <v>30.948400000000003</v>
      </c>
      <c r="O5">
        <f>K5*L5</f>
        <v>29.6355</v>
      </c>
      <c r="P5">
        <f>O5/N5</f>
        <v>0.95757777461839699</v>
      </c>
    </row>
    <row r="6" spans="3:16" x14ac:dyDescent="0.25">
      <c r="I6">
        <v>196</v>
      </c>
      <c r="J6">
        <v>0.1583</v>
      </c>
      <c r="K6">
        <v>34.54</v>
      </c>
      <c r="L6">
        <v>0.86</v>
      </c>
      <c r="N6">
        <f>J6*I6</f>
        <v>31.026799999999998</v>
      </c>
      <c r="O6">
        <f>K6*L6</f>
        <v>29.7044</v>
      </c>
      <c r="P6">
        <f>O6/N6</f>
        <v>0.9573787822140859</v>
      </c>
    </row>
    <row r="7" spans="3:16" x14ac:dyDescent="0.25">
      <c r="I7">
        <v>196</v>
      </c>
      <c r="J7">
        <v>0.1512</v>
      </c>
      <c r="K7">
        <v>33.729999999999997</v>
      </c>
      <c r="L7">
        <v>0.83899999999999997</v>
      </c>
      <c r="N7">
        <f t="shared" ref="N7:N29" si="0">J7*I7</f>
        <v>29.635200000000001</v>
      </c>
      <c r="O7">
        <f t="shared" ref="O7:O29" si="1">K7*L7</f>
        <v>28.299469999999996</v>
      </c>
      <c r="P7">
        <f t="shared" ref="P7:P29" si="2">O7/N7</f>
        <v>0.95492758611381046</v>
      </c>
    </row>
    <row r="8" spans="3:16" x14ac:dyDescent="0.25">
      <c r="I8">
        <v>196</v>
      </c>
      <c r="J8">
        <v>0.15379999999999999</v>
      </c>
      <c r="K8">
        <v>34.049999999999997</v>
      </c>
      <c r="L8">
        <v>0.84699999999999998</v>
      </c>
      <c r="N8">
        <f t="shared" ref="N8" si="3">J8*I8</f>
        <v>30.1448</v>
      </c>
      <c r="O8">
        <f t="shared" ref="O8" si="4">K8*L8</f>
        <v>28.840349999999997</v>
      </c>
      <c r="P8">
        <f t="shared" ref="P8" si="5">O8/N8</f>
        <v>0.95672719673044759</v>
      </c>
    </row>
    <row r="9" spans="3:16" x14ac:dyDescent="0.25">
      <c r="F9">
        <v>0.25</v>
      </c>
      <c r="I9">
        <v>196</v>
      </c>
      <c r="J9">
        <v>0.24460000000000001</v>
      </c>
      <c r="K9">
        <v>42.9</v>
      </c>
      <c r="L9">
        <v>1.0720000000000001</v>
      </c>
      <c r="N9">
        <f t="shared" si="0"/>
        <v>47.941600000000001</v>
      </c>
      <c r="O9">
        <f t="shared" si="1"/>
        <v>45.988799999999998</v>
      </c>
      <c r="P9">
        <f t="shared" si="2"/>
        <v>0.95926710831511663</v>
      </c>
    </row>
    <row r="10" spans="3:16" x14ac:dyDescent="0.25">
      <c r="I10">
        <v>196</v>
      </c>
      <c r="J10">
        <v>0.2276</v>
      </c>
      <c r="K10">
        <v>41.5</v>
      </c>
      <c r="L10">
        <v>1.032</v>
      </c>
      <c r="N10">
        <f t="shared" si="0"/>
        <v>44.6096</v>
      </c>
      <c r="O10">
        <f t="shared" si="1"/>
        <v>42.828000000000003</v>
      </c>
      <c r="P10">
        <f t="shared" si="2"/>
        <v>0.96006240809153187</v>
      </c>
    </row>
    <row r="11" spans="3:16" x14ac:dyDescent="0.25">
      <c r="F11">
        <v>0.3</v>
      </c>
      <c r="I11">
        <v>196</v>
      </c>
      <c r="J11">
        <v>0.35349999999999998</v>
      </c>
      <c r="K11">
        <v>51.6</v>
      </c>
      <c r="L11">
        <v>1.2909999999999999</v>
      </c>
      <c r="N11">
        <f t="shared" si="0"/>
        <v>69.286000000000001</v>
      </c>
      <c r="O11">
        <f t="shared" si="1"/>
        <v>66.615600000000001</v>
      </c>
      <c r="P11">
        <f t="shared" si="2"/>
        <v>0.96145830326472881</v>
      </c>
    </row>
    <row r="12" spans="3:16" x14ac:dyDescent="0.25">
      <c r="I12">
        <v>196</v>
      </c>
      <c r="J12">
        <v>0.3397</v>
      </c>
      <c r="K12">
        <v>50.6</v>
      </c>
      <c r="L12">
        <v>1.2649999999999999</v>
      </c>
      <c r="N12">
        <f t="shared" si="0"/>
        <v>66.581199999999995</v>
      </c>
      <c r="O12">
        <f t="shared" si="1"/>
        <v>64.009</v>
      </c>
      <c r="P12">
        <f t="shared" si="2"/>
        <v>0.96136747310051496</v>
      </c>
    </row>
    <row r="13" spans="3:16" x14ac:dyDescent="0.25">
      <c r="I13">
        <v>196</v>
      </c>
      <c r="J13">
        <v>0.35120000000000001</v>
      </c>
      <c r="K13">
        <v>51.6</v>
      </c>
      <c r="L13">
        <v>1.286</v>
      </c>
      <c r="N13">
        <f t="shared" si="0"/>
        <v>68.8352</v>
      </c>
      <c r="O13">
        <f t="shared" si="1"/>
        <v>66.357600000000005</v>
      </c>
      <c r="P13">
        <f t="shared" si="2"/>
        <v>0.96400678722514066</v>
      </c>
    </row>
    <row r="14" spans="3:16" x14ac:dyDescent="0.25">
      <c r="I14">
        <v>196</v>
      </c>
      <c r="J14">
        <v>0.35520000000000002</v>
      </c>
      <c r="K14">
        <v>51.7</v>
      </c>
      <c r="L14">
        <v>1.294</v>
      </c>
      <c r="N14">
        <f t="shared" si="0"/>
        <v>69.619200000000006</v>
      </c>
      <c r="O14">
        <f t="shared" si="1"/>
        <v>66.899799999999999</v>
      </c>
      <c r="P14">
        <f t="shared" si="2"/>
        <v>0.96093893638536487</v>
      </c>
    </row>
    <row r="15" spans="3:16" x14ac:dyDescent="0.25">
      <c r="I15">
        <v>196</v>
      </c>
      <c r="J15">
        <v>0.34639999999999999</v>
      </c>
      <c r="K15">
        <v>51.1</v>
      </c>
      <c r="L15">
        <v>1.278</v>
      </c>
      <c r="N15">
        <f t="shared" si="0"/>
        <v>67.89439999999999</v>
      </c>
      <c r="O15">
        <f t="shared" si="1"/>
        <v>65.305800000000005</v>
      </c>
      <c r="P15">
        <f t="shared" si="2"/>
        <v>0.96187314417683956</v>
      </c>
    </row>
    <row r="16" spans="3:16" x14ac:dyDescent="0.25">
      <c r="I16">
        <v>196</v>
      </c>
      <c r="J16">
        <v>0.35399999999999998</v>
      </c>
      <c r="K16">
        <v>51.9</v>
      </c>
      <c r="L16">
        <v>1.29</v>
      </c>
      <c r="N16">
        <f t="shared" si="0"/>
        <v>69.384</v>
      </c>
      <c r="O16">
        <f t="shared" si="1"/>
        <v>66.950999999999993</v>
      </c>
      <c r="P16">
        <f t="shared" si="2"/>
        <v>0.96493427879626414</v>
      </c>
    </row>
    <row r="17" spans="6:16" x14ac:dyDescent="0.25">
      <c r="F17">
        <v>0.35</v>
      </c>
      <c r="I17">
        <v>196</v>
      </c>
      <c r="J17">
        <v>0.496</v>
      </c>
      <c r="K17">
        <v>61.5</v>
      </c>
      <c r="L17">
        <v>1.53</v>
      </c>
      <c r="N17">
        <f t="shared" si="0"/>
        <v>97.215999999999994</v>
      </c>
      <c r="O17">
        <f t="shared" si="1"/>
        <v>94.094999999999999</v>
      </c>
      <c r="P17">
        <f t="shared" si="2"/>
        <v>0.96789623107307443</v>
      </c>
    </row>
    <row r="18" spans="6:16" x14ac:dyDescent="0.25">
      <c r="I18">
        <v>196</v>
      </c>
      <c r="J18">
        <v>0.377</v>
      </c>
      <c r="K18">
        <v>53.4</v>
      </c>
      <c r="L18">
        <v>1.33</v>
      </c>
      <c r="N18">
        <f t="shared" si="0"/>
        <v>73.891999999999996</v>
      </c>
      <c r="O18">
        <f t="shared" si="1"/>
        <v>71.022000000000006</v>
      </c>
      <c r="P18">
        <f t="shared" si="2"/>
        <v>0.96115953012504751</v>
      </c>
    </row>
    <row r="19" spans="6:16" x14ac:dyDescent="0.25">
      <c r="I19">
        <v>196</v>
      </c>
      <c r="J19">
        <v>0.45900000000000002</v>
      </c>
      <c r="K19">
        <v>59.1</v>
      </c>
      <c r="L19">
        <v>1.47</v>
      </c>
      <c r="N19">
        <f t="shared" si="0"/>
        <v>89.963999999999999</v>
      </c>
      <c r="O19">
        <f t="shared" si="1"/>
        <v>86.876999999999995</v>
      </c>
      <c r="P19">
        <f t="shared" si="2"/>
        <v>0.96568627450980393</v>
      </c>
    </row>
    <row r="20" spans="6:16" x14ac:dyDescent="0.25">
      <c r="I20">
        <v>196</v>
      </c>
      <c r="J20">
        <v>0.496</v>
      </c>
      <c r="K20">
        <v>61.4</v>
      </c>
      <c r="L20">
        <v>1.53</v>
      </c>
      <c r="N20">
        <f t="shared" si="0"/>
        <v>97.215999999999994</v>
      </c>
      <c r="O20">
        <f t="shared" si="1"/>
        <v>93.941999999999993</v>
      </c>
      <c r="P20">
        <f t="shared" si="2"/>
        <v>0.96632241606319946</v>
      </c>
    </row>
    <row r="21" spans="6:16" x14ac:dyDescent="0.25">
      <c r="I21">
        <v>196</v>
      </c>
      <c r="J21">
        <v>0.504</v>
      </c>
      <c r="K21">
        <v>62</v>
      </c>
      <c r="L21">
        <v>1.55</v>
      </c>
      <c r="N21">
        <f t="shared" si="0"/>
        <v>98.784000000000006</v>
      </c>
      <c r="O21">
        <f t="shared" si="1"/>
        <v>96.100000000000009</v>
      </c>
      <c r="P21">
        <f t="shared" si="2"/>
        <v>0.97282960803368967</v>
      </c>
    </row>
    <row r="22" spans="6:16" x14ac:dyDescent="0.25">
      <c r="F22">
        <v>0.12</v>
      </c>
      <c r="I22">
        <v>196</v>
      </c>
      <c r="J22">
        <v>6.2E-2</v>
      </c>
      <c r="K22">
        <v>21.08</v>
      </c>
      <c r="L22">
        <v>0.52</v>
      </c>
      <c r="N22">
        <f t="shared" si="0"/>
        <v>12.151999999999999</v>
      </c>
      <c r="O22">
        <f t="shared" si="1"/>
        <v>10.961599999999999</v>
      </c>
      <c r="P22">
        <f t="shared" si="2"/>
        <v>0.90204081632653055</v>
      </c>
    </row>
    <row r="23" spans="6:16" x14ac:dyDescent="0.25">
      <c r="I23">
        <v>196</v>
      </c>
      <c r="J23">
        <v>6.3E-2</v>
      </c>
      <c r="K23">
        <v>21.32</v>
      </c>
      <c r="L23">
        <v>0.52</v>
      </c>
      <c r="N23">
        <f t="shared" si="0"/>
        <v>12.348000000000001</v>
      </c>
      <c r="O23">
        <f t="shared" si="1"/>
        <v>11.086400000000001</v>
      </c>
      <c r="P23">
        <f t="shared" si="2"/>
        <v>0.89782960803368972</v>
      </c>
    </row>
    <row r="24" spans="6:16" x14ac:dyDescent="0.25">
      <c r="I24">
        <v>196</v>
      </c>
      <c r="J24">
        <v>0.56999999999999995</v>
      </c>
      <c r="K24">
        <v>20.260000000000002</v>
      </c>
      <c r="L24">
        <v>0.5</v>
      </c>
      <c r="N24">
        <f t="shared" si="0"/>
        <v>111.71999999999998</v>
      </c>
      <c r="O24">
        <f t="shared" si="1"/>
        <v>10.130000000000001</v>
      </c>
      <c r="P24">
        <f t="shared" si="2"/>
        <v>9.0673111349803104E-2</v>
      </c>
    </row>
    <row r="25" spans="6:16" x14ac:dyDescent="0.25">
      <c r="F25">
        <v>0.05</v>
      </c>
      <c r="I25">
        <v>196</v>
      </c>
      <c r="J25">
        <v>1.4E-2</v>
      </c>
      <c r="K25">
        <v>9.24</v>
      </c>
      <c r="L25">
        <v>0.22</v>
      </c>
      <c r="N25">
        <f t="shared" si="0"/>
        <v>2.7440000000000002</v>
      </c>
      <c r="O25">
        <f t="shared" si="1"/>
        <v>2.0327999999999999</v>
      </c>
      <c r="P25">
        <f t="shared" si="2"/>
        <v>0.74081632653061213</v>
      </c>
    </row>
    <row r="26" spans="6:16" x14ac:dyDescent="0.25">
      <c r="I26">
        <v>196</v>
      </c>
      <c r="J26">
        <v>1.2999999999999999E-2</v>
      </c>
      <c r="K26">
        <v>8.8800000000000008</v>
      </c>
      <c r="L26">
        <v>0.21</v>
      </c>
      <c r="N26">
        <f t="shared" si="0"/>
        <v>2.548</v>
      </c>
      <c r="O26">
        <f t="shared" si="1"/>
        <v>1.8648</v>
      </c>
      <c r="P26">
        <f t="shared" si="2"/>
        <v>0.73186813186813182</v>
      </c>
    </row>
    <row r="27" spans="6:16" x14ac:dyDescent="0.25">
      <c r="I27">
        <v>196</v>
      </c>
      <c r="J27">
        <v>1.4999999999999999E-2</v>
      </c>
      <c r="K27">
        <v>9.44</v>
      </c>
      <c r="L27">
        <v>0.23</v>
      </c>
      <c r="N27">
        <f t="shared" si="0"/>
        <v>2.94</v>
      </c>
      <c r="O27">
        <f t="shared" si="1"/>
        <v>2.1711999999999998</v>
      </c>
      <c r="P27">
        <f t="shared" si="2"/>
        <v>0.73850340136054415</v>
      </c>
    </row>
    <row r="28" spans="6:16" x14ac:dyDescent="0.25">
      <c r="I28">
        <v>196</v>
      </c>
      <c r="J28">
        <v>1.4E-2</v>
      </c>
      <c r="K28">
        <v>9.19</v>
      </c>
      <c r="L28">
        <v>0.22</v>
      </c>
      <c r="N28">
        <f t="shared" si="0"/>
        <v>2.7440000000000002</v>
      </c>
      <c r="O28">
        <f t="shared" si="1"/>
        <v>2.0217999999999998</v>
      </c>
      <c r="P28">
        <f t="shared" si="2"/>
        <v>0.73680758017492698</v>
      </c>
    </row>
    <row r="29" spans="6:16" x14ac:dyDescent="0.25">
      <c r="I29">
        <v>196</v>
      </c>
      <c r="J29">
        <v>1.7999999999999999E-2</v>
      </c>
      <c r="K29">
        <v>9.7799999999999994</v>
      </c>
      <c r="L29">
        <v>0.24</v>
      </c>
      <c r="N29">
        <f t="shared" si="0"/>
        <v>3.5279999999999996</v>
      </c>
      <c r="O29">
        <f t="shared" si="1"/>
        <v>2.3472</v>
      </c>
      <c r="P29">
        <f t="shared" si="2"/>
        <v>0.66530612244897969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topLeftCell="A3" workbookViewId="0">
      <selection activeCell="N18" sqref="N18"/>
    </sheetView>
  </sheetViews>
  <sheetFormatPr defaultRowHeight="15" x14ac:dyDescent="0.25"/>
  <sheetData>
    <row r="4" spans="3:12" x14ac:dyDescent="0.25">
      <c r="C4">
        <v>13.5</v>
      </c>
      <c r="E4" t="s">
        <v>38</v>
      </c>
      <c r="I4">
        <v>5.2</v>
      </c>
      <c r="K4" t="s">
        <v>38</v>
      </c>
    </row>
    <row r="5" spans="3:12" x14ac:dyDescent="0.25">
      <c r="E5">
        <v>1</v>
      </c>
      <c r="F5">
        <f>E5*E5*$C$4</f>
        <v>13.5</v>
      </c>
      <c r="K5">
        <v>1</v>
      </c>
      <c r="L5">
        <f>K5*K5*I$4</f>
        <v>5.2</v>
      </c>
    </row>
    <row r="6" spans="3:12" x14ac:dyDescent="0.25">
      <c r="E6">
        <v>2</v>
      </c>
      <c r="F6">
        <f t="shared" ref="F6:F27" si="0">E6*E6*$C$4</f>
        <v>54</v>
      </c>
      <c r="K6">
        <v>2</v>
      </c>
      <c r="L6">
        <f t="shared" ref="L6:L27" si="1">K6*K6*I$4</f>
        <v>20.8</v>
      </c>
    </row>
    <row r="7" spans="3:12" x14ac:dyDescent="0.25">
      <c r="E7">
        <v>3</v>
      </c>
      <c r="F7">
        <f t="shared" si="0"/>
        <v>121.5</v>
      </c>
      <c r="K7">
        <v>3</v>
      </c>
      <c r="L7">
        <f t="shared" si="1"/>
        <v>46.800000000000004</v>
      </c>
    </row>
    <row r="8" spans="3:12" x14ac:dyDescent="0.25">
      <c r="E8">
        <v>4</v>
      </c>
      <c r="F8">
        <f t="shared" si="0"/>
        <v>216</v>
      </c>
      <c r="K8">
        <v>4</v>
      </c>
      <c r="L8">
        <f t="shared" si="1"/>
        <v>83.2</v>
      </c>
    </row>
    <row r="9" spans="3:12" x14ac:dyDescent="0.25">
      <c r="E9">
        <v>5</v>
      </c>
      <c r="F9">
        <f t="shared" si="0"/>
        <v>337.5</v>
      </c>
      <c r="K9">
        <v>5</v>
      </c>
      <c r="L9">
        <f t="shared" si="1"/>
        <v>130</v>
      </c>
    </row>
    <row r="10" spans="3:12" x14ac:dyDescent="0.25">
      <c r="E10">
        <v>6</v>
      </c>
      <c r="F10">
        <f t="shared" si="0"/>
        <v>486</v>
      </c>
      <c r="K10">
        <v>6</v>
      </c>
      <c r="L10">
        <f t="shared" si="1"/>
        <v>187.20000000000002</v>
      </c>
    </row>
    <row r="11" spans="3:12" x14ac:dyDescent="0.25">
      <c r="E11">
        <v>7</v>
      </c>
      <c r="F11">
        <f t="shared" si="0"/>
        <v>661.5</v>
      </c>
      <c r="K11">
        <v>7</v>
      </c>
      <c r="L11">
        <f t="shared" si="1"/>
        <v>254.8</v>
      </c>
    </row>
    <row r="12" spans="3:12" x14ac:dyDescent="0.25">
      <c r="E12">
        <v>8</v>
      </c>
      <c r="F12">
        <f t="shared" si="0"/>
        <v>864</v>
      </c>
      <c r="K12">
        <v>8</v>
      </c>
      <c r="L12">
        <f t="shared" si="1"/>
        <v>332.8</v>
      </c>
    </row>
    <row r="13" spans="3:12" x14ac:dyDescent="0.25">
      <c r="E13">
        <v>9</v>
      </c>
      <c r="F13">
        <f t="shared" si="0"/>
        <v>1093.5</v>
      </c>
      <c r="K13">
        <v>9</v>
      </c>
      <c r="L13">
        <f t="shared" si="1"/>
        <v>421.2</v>
      </c>
    </row>
    <row r="14" spans="3:12" x14ac:dyDescent="0.25">
      <c r="E14">
        <v>10</v>
      </c>
      <c r="F14">
        <f t="shared" si="0"/>
        <v>1350</v>
      </c>
      <c r="K14">
        <v>10</v>
      </c>
      <c r="L14">
        <f t="shared" si="1"/>
        <v>520</v>
      </c>
    </row>
    <row r="15" spans="3:12" x14ac:dyDescent="0.25">
      <c r="E15">
        <v>11</v>
      </c>
      <c r="F15">
        <f t="shared" si="0"/>
        <v>1633.5</v>
      </c>
      <c r="K15">
        <v>11</v>
      </c>
      <c r="L15">
        <f t="shared" si="1"/>
        <v>629.20000000000005</v>
      </c>
    </row>
    <row r="16" spans="3:12" x14ac:dyDescent="0.25">
      <c r="E16">
        <v>12</v>
      </c>
      <c r="F16">
        <f t="shared" si="0"/>
        <v>1944</v>
      </c>
      <c r="K16">
        <v>12</v>
      </c>
      <c r="L16">
        <f t="shared" si="1"/>
        <v>748.80000000000007</v>
      </c>
    </row>
    <row r="17" spans="5:12" x14ac:dyDescent="0.25">
      <c r="E17">
        <v>13</v>
      </c>
      <c r="F17">
        <f t="shared" si="0"/>
        <v>2281.5</v>
      </c>
      <c r="K17">
        <v>13</v>
      </c>
      <c r="L17">
        <f t="shared" si="1"/>
        <v>878.80000000000007</v>
      </c>
    </row>
    <row r="18" spans="5:12" x14ac:dyDescent="0.25">
      <c r="E18">
        <v>14</v>
      </c>
      <c r="F18">
        <f t="shared" si="0"/>
        <v>2646</v>
      </c>
      <c r="K18">
        <v>14</v>
      </c>
      <c r="L18">
        <f t="shared" si="1"/>
        <v>1019.2</v>
      </c>
    </row>
    <row r="19" spans="5:12" x14ac:dyDescent="0.25">
      <c r="E19">
        <v>15</v>
      </c>
      <c r="F19">
        <f t="shared" si="0"/>
        <v>3037.5</v>
      </c>
      <c r="K19">
        <v>15</v>
      </c>
      <c r="L19">
        <f t="shared" si="1"/>
        <v>1170</v>
      </c>
    </row>
    <row r="20" spans="5:12" x14ac:dyDescent="0.25">
      <c r="E20">
        <v>16</v>
      </c>
      <c r="F20">
        <f t="shared" si="0"/>
        <v>3456</v>
      </c>
      <c r="K20">
        <v>16</v>
      </c>
      <c r="L20">
        <f t="shared" si="1"/>
        <v>1331.2</v>
      </c>
    </row>
    <row r="21" spans="5:12" x14ac:dyDescent="0.25">
      <c r="E21">
        <v>17</v>
      </c>
      <c r="F21">
        <f t="shared" si="0"/>
        <v>3901.5</v>
      </c>
      <c r="K21">
        <v>17</v>
      </c>
      <c r="L21">
        <f t="shared" si="1"/>
        <v>1502.8</v>
      </c>
    </row>
    <row r="22" spans="5:12" x14ac:dyDescent="0.25">
      <c r="E22">
        <v>18</v>
      </c>
      <c r="F22">
        <f t="shared" si="0"/>
        <v>4374</v>
      </c>
      <c r="K22">
        <v>18</v>
      </c>
      <c r="L22">
        <f t="shared" si="1"/>
        <v>1684.8</v>
      </c>
    </row>
    <row r="23" spans="5:12" x14ac:dyDescent="0.25">
      <c r="E23">
        <v>19</v>
      </c>
      <c r="F23">
        <f t="shared" si="0"/>
        <v>4873.5</v>
      </c>
      <c r="K23">
        <v>19</v>
      </c>
      <c r="L23">
        <f t="shared" si="1"/>
        <v>1877.2</v>
      </c>
    </row>
    <row r="24" spans="5:12" x14ac:dyDescent="0.25">
      <c r="E24">
        <v>20</v>
      </c>
      <c r="F24">
        <f t="shared" si="0"/>
        <v>5400</v>
      </c>
      <c r="K24">
        <v>20</v>
      </c>
      <c r="L24">
        <f t="shared" si="1"/>
        <v>2080</v>
      </c>
    </row>
    <row r="25" spans="5:12" x14ac:dyDescent="0.25">
      <c r="E25">
        <v>21</v>
      </c>
      <c r="F25">
        <f t="shared" si="0"/>
        <v>5953.5</v>
      </c>
      <c r="K25">
        <v>21</v>
      </c>
      <c r="L25">
        <f t="shared" si="1"/>
        <v>2293.2000000000003</v>
      </c>
    </row>
    <row r="26" spans="5:12" x14ac:dyDescent="0.25">
      <c r="E26">
        <v>22</v>
      </c>
      <c r="F26">
        <f t="shared" si="0"/>
        <v>6534</v>
      </c>
      <c r="K26">
        <v>22</v>
      </c>
      <c r="L26">
        <f t="shared" si="1"/>
        <v>2516.8000000000002</v>
      </c>
    </row>
    <row r="27" spans="5:12" x14ac:dyDescent="0.25">
      <c r="E27">
        <v>23</v>
      </c>
      <c r="F27">
        <f t="shared" si="0"/>
        <v>7141.5</v>
      </c>
      <c r="K27">
        <v>23</v>
      </c>
      <c r="L27">
        <f t="shared" si="1"/>
        <v>2750.8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35"/>
  <sheetViews>
    <sheetView topLeftCell="B1" workbookViewId="0">
      <selection activeCell="AA19" sqref="AA19"/>
    </sheetView>
  </sheetViews>
  <sheetFormatPr defaultRowHeight="15" x14ac:dyDescent="0.25"/>
  <cols>
    <col min="20" max="20" width="13.5703125" customWidth="1"/>
  </cols>
  <sheetData>
    <row r="3" spans="3:25" x14ac:dyDescent="0.25">
      <c r="N3" t="s">
        <v>48</v>
      </c>
      <c r="O3" t="s">
        <v>39</v>
      </c>
      <c r="P3" t="s">
        <v>45</v>
      </c>
      <c r="Q3" t="s">
        <v>47</v>
      </c>
      <c r="R3" t="s">
        <v>49</v>
      </c>
      <c r="T3" t="s">
        <v>50</v>
      </c>
      <c r="U3" t="s">
        <v>51</v>
      </c>
    </row>
    <row r="4" spans="3:25" x14ac:dyDescent="0.25">
      <c r="C4" t="s">
        <v>40</v>
      </c>
      <c r="D4" t="s">
        <v>39</v>
      </c>
      <c r="E4" t="s">
        <v>41</v>
      </c>
      <c r="F4" t="s">
        <v>42</v>
      </c>
      <c r="G4" t="s">
        <v>4</v>
      </c>
      <c r="H4" t="s">
        <v>43</v>
      </c>
      <c r="N4">
        <v>500</v>
      </c>
      <c r="O4">
        <v>0.16400000000000001</v>
      </c>
      <c r="P4">
        <v>260</v>
      </c>
      <c r="Q4">
        <v>260</v>
      </c>
      <c r="R4">
        <v>3.55</v>
      </c>
      <c r="T4">
        <v>35.049999999999997</v>
      </c>
      <c r="U4">
        <v>448</v>
      </c>
      <c r="W4">
        <f>U4/T4</f>
        <v>12.781740370898717</v>
      </c>
    </row>
    <row r="5" spans="3:25" x14ac:dyDescent="0.25">
      <c r="N5">
        <v>600</v>
      </c>
      <c r="O5">
        <v>0.20899999999999999</v>
      </c>
      <c r="P5">
        <v>280</v>
      </c>
      <c r="Q5">
        <v>280</v>
      </c>
      <c r="R5">
        <v>4.04</v>
      </c>
      <c r="T5">
        <v>43.8</v>
      </c>
      <c r="U5">
        <v>562</v>
      </c>
      <c r="W5">
        <f t="shared" ref="W5:W13" si="0">U5/T5</f>
        <v>12.831050228310502</v>
      </c>
    </row>
    <row r="6" spans="3:25" x14ac:dyDescent="0.25">
      <c r="C6">
        <v>0</v>
      </c>
      <c r="N6">
        <v>450</v>
      </c>
      <c r="O6">
        <v>0.14299999999999999</v>
      </c>
      <c r="P6">
        <v>250</v>
      </c>
      <c r="Q6">
        <v>250</v>
      </c>
      <c r="R6">
        <v>3.26</v>
      </c>
      <c r="T6">
        <v>30.94</v>
      </c>
      <c r="U6">
        <v>395</v>
      </c>
      <c r="W6">
        <f t="shared" si="0"/>
        <v>12.766645119586295</v>
      </c>
    </row>
    <row r="7" spans="3:25" x14ac:dyDescent="0.25">
      <c r="N7">
        <v>400</v>
      </c>
      <c r="O7">
        <v>0.127</v>
      </c>
      <c r="P7">
        <v>250</v>
      </c>
      <c r="Q7">
        <v>250</v>
      </c>
      <c r="R7">
        <v>3.09</v>
      </c>
      <c r="T7">
        <v>27.29</v>
      </c>
      <c r="U7">
        <v>348</v>
      </c>
      <c r="W7">
        <f t="shared" si="0"/>
        <v>12.751923781604983</v>
      </c>
    </row>
    <row r="8" spans="3:25" x14ac:dyDescent="0.25">
      <c r="N8">
        <v>350</v>
      </c>
      <c r="O8">
        <v>0.111</v>
      </c>
      <c r="P8">
        <v>230</v>
      </c>
      <c r="Q8">
        <v>230</v>
      </c>
      <c r="R8">
        <v>2.92</v>
      </c>
      <c r="T8">
        <v>23.8</v>
      </c>
      <c r="U8">
        <v>303</v>
      </c>
      <c r="W8">
        <f t="shared" si="0"/>
        <v>12.731092436974789</v>
      </c>
    </row>
    <row r="9" spans="3:25" x14ac:dyDescent="0.25">
      <c r="N9">
        <v>300</v>
      </c>
      <c r="O9">
        <v>8.9399999999999993E-2</v>
      </c>
      <c r="P9">
        <v>230</v>
      </c>
      <c r="Q9">
        <v>230</v>
      </c>
      <c r="R9">
        <v>2.7</v>
      </c>
      <c r="T9">
        <v>19.670000000000002</v>
      </c>
      <c r="U9">
        <v>251</v>
      </c>
      <c r="W9">
        <f t="shared" si="0"/>
        <v>12.760549059481443</v>
      </c>
    </row>
    <row r="10" spans="3:25" x14ac:dyDescent="0.25">
      <c r="N10">
        <v>250</v>
      </c>
      <c r="O10">
        <v>7.5800000000000006E-2</v>
      </c>
      <c r="P10">
        <v>235</v>
      </c>
      <c r="Q10">
        <v>235</v>
      </c>
      <c r="R10">
        <v>2.4300000000000002</v>
      </c>
      <c r="T10">
        <v>16.39</v>
      </c>
      <c r="U10">
        <v>208</v>
      </c>
      <c r="W10">
        <f t="shared" si="0"/>
        <v>12.690665039658327</v>
      </c>
    </row>
    <row r="11" spans="3:25" x14ac:dyDescent="0.25">
      <c r="N11">
        <v>200</v>
      </c>
      <c r="O11">
        <v>5.96E-2</v>
      </c>
      <c r="P11">
        <v>230</v>
      </c>
      <c r="Q11">
        <v>230</v>
      </c>
      <c r="R11">
        <v>2.2200000000000002</v>
      </c>
      <c r="T11">
        <v>12.9</v>
      </c>
      <c r="U11">
        <v>163</v>
      </c>
      <c r="W11">
        <f t="shared" si="0"/>
        <v>12.635658914728682</v>
      </c>
    </row>
    <row r="12" spans="3:25" x14ac:dyDescent="0.25">
      <c r="N12" s="1">
        <v>150</v>
      </c>
      <c r="O12" s="1">
        <v>4.4699999999999997E-2</v>
      </c>
      <c r="P12" s="1">
        <v>230</v>
      </c>
      <c r="Q12" s="1">
        <v>230</v>
      </c>
      <c r="R12" s="1">
        <v>2.09</v>
      </c>
      <c r="S12" s="1"/>
      <c r="T12" s="1">
        <v>9.59</v>
      </c>
      <c r="U12" s="1">
        <v>122</v>
      </c>
      <c r="W12">
        <f t="shared" si="0"/>
        <v>12.721584984358707</v>
      </c>
    </row>
    <row r="13" spans="3:25" x14ac:dyDescent="0.25">
      <c r="N13">
        <v>100</v>
      </c>
      <c r="O13">
        <v>2.93E-2</v>
      </c>
      <c r="P13">
        <v>225</v>
      </c>
      <c r="Q13">
        <v>225</v>
      </c>
      <c r="R13">
        <v>2.0699999999999998</v>
      </c>
      <c r="T13">
        <v>6.24</v>
      </c>
      <c r="U13">
        <v>78</v>
      </c>
      <c r="W13">
        <f t="shared" si="0"/>
        <v>12.5</v>
      </c>
    </row>
    <row r="14" spans="3:25" x14ac:dyDescent="0.25">
      <c r="Y14">
        <f>SUM(W4:W13)/10</f>
        <v>12.717090993560245</v>
      </c>
    </row>
    <row r="21" spans="14:25" x14ac:dyDescent="0.25">
      <c r="N21">
        <v>100</v>
      </c>
      <c r="O21">
        <v>0.97</v>
      </c>
      <c r="P21">
        <v>230</v>
      </c>
      <c r="R21">
        <v>4.47</v>
      </c>
      <c r="T21">
        <v>190.4</v>
      </c>
      <c r="U21">
        <v>2462</v>
      </c>
      <c r="W21">
        <f t="shared" ref="W21:W35" si="1">U21/T21</f>
        <v>12.930672268907562</v>
      </c>
    </row>
    <row r="22" spans="14:25" x14ac:dyDescent="0.25">
      <c r="N22">
        <v>150</v>
      </c>
      <c r="O22">
        <v>0.95799999999999996</v>
      </c>
      <c r="P22">
        <v>210</v>
      </c>
      <c r="R22">
        <v>4.2</v>
      </c>
      <c r="T22">
        <v>187.3</v>
      </c>
      <c r="U22">
        <v>2422</v>
      </c>
      <c r="W22">
        <f t="shared" si="1"/>
        <v>12.931126534970634</v>
      </c>
    </row>
    <row r="23" spans="14:25" x14ac:dyDescent="0.25">
      <c r="N23">
        <v>200</v>
      </c>
      <c r="O23">
        <v>0.94399999999999995</v>
      </c>
      <c r="P23">
        <v>210</v>
      </c>
      <c r="R23">
        <v>4.1900000000000004</v>
      </c>
      <c r="T23">
        <v>184.1</v>
      </c>
      <c r="U23">
        <v>2380</v>
      </c>
      <c r="W23">
        <f t="shared" si="1"/>
        <v>12.927756653992397</v>
      </c>
    </row>
    <row r="24" spans="14:25" x14ac:dyDescent="0.25">
      <c r="N24">
        <v>250</v>
      </c>
      <c r="O24">
        <v>0.92800000000000005</v>
      </c>
      <c r="P24">
        <v>220</v>
      </c>
      <c r="R24">
        <v>4.17</v>
      </c>
      <c r="T24">
        <v>180.4</v>
      </c>
      <c r="U24">
        <v>2332</v>
      </c>
      <c r="W24">
        <f t="shared" si="1"/>
        <v>12.926829268292682</v>
      </c>
    </row>
    <row r="25" spans="14:25" x14ac:dyDescent="0.25">
      <c r="N25" s="1">
        <v>300</v>
      </c>
      <c r="O25" s="1">
        <v>0.91300000000000003</v>
      </c>
      <c r="P25" s="1">
        <v>220</v>
      </c>
      <c r="Q25" s="1"/>
      <c r="R25" s="1">
        <v>4.16</v>
      </c>
      <c r="T25">
        <v>177</v>
      </c>
      <c r="U25">
        <v>2288</v>
      </c>
      <c r="W25">
        <f t="shared" si="1"/>
        <v>12.926553672316384</v>
      </c>
    </row>
    <row r="26" spans="14:25" x14ac:dyDescent="0.25">
      <c r="N26">
        <v>350</v>
      </c>
      <c r="O26">
        <v>0.89900000000000002</v>
      </c>
      <c r="P26">
        <v>220</v>
      </c>
      <c r="R26">
        <v>4.2300000000000004</v>
      </c>
      <c r="T26">
        <v>173.5</v>
      </c>
      <c r="U26">
        <v>2242</v>
      </c>
      <c r="W26">
        <f t="shared" si="1"/>
        <v>12.922190201729107</v>
      </c>
    </row>
    <row r="27" spans="14:25" x14ac:dyDescent="0.25">
      <c r="N27">
        <v>400</v>
      </c>
      <c r="O27">
        <v>0.88</v>
      </c>
      <c r="P27">
        <v>230</v>
      </c>
      <c r="R27">
        <v>4.1900000000000004</v>
      </c>
      <c r="T27">
        <v>169.6</v>
      </c>
      <c r="U27">
        <v>2191</v>
      </c>
      <c r="W27">
        <f t="shared" si="1"/>
        <v>12.918632075471699</v>
      </c>
    </row>
    <row r="28" spans="14:25" x14ac:dyDescent="0.25">
      <c r="N28">
        <v>450</v>
      </c>
      <c r="O28">
        <v>0.85</v>
      </c>
      <c r="P28">
        <v>250</v>
      </c>
      <c r="R28">
        <v>4.4800000000000004</v>
      </c>
      <c r="T28">
        <v>164.9</v>
      </c>
      <c r="U28">
        <v>2130</v>
      </c>
      <c r="W28">
        <f t="shared" si="1"/>
        <v>12.916919345057611</v>
      </c>
    </row>
    <row r="29" spans="14:25" x14ac:dyDescent="0.25">
      <c r="N29">
        <v>450</v>
      </c>
      <c r="O29">
        <v>0.86599999999999999</v>
      </c>
      <c r="P29">
        <v>230</v>
      </c>
      <c r="R29">
        <v>4.22</v>
      </c>
      <c r="T29">
        <v>165.9</v>
      </c>
      <c r="U29">
        <v>2143</v>
      </c>
      <c r="W29">
        <f t="shared" si="1"/>
        <v>12.917420132610006</v>
      </c>
    </row>
    <row r="30" spans="14:25" x14ac:dyDescent="0.25">
      <c r="N30">
        <v>500</v>
      </c>
      <c r="O30">
        <v>0.84599999999999997</v>
      </c>
      <c r="P30">
        <v>240</v>
      </c>
      <c r="R30">
        <v>4.2699999999999996</v>
      </c>
      <c r="T30">
        <v>161.9</v>
      </c>
      <c r="U30">
        <v>2093</v>
      </c>
      <c r="W30">
        <f t="shared" si="1"/>
        <v>12.927733168622606</v>
      </c>
    </row>
    <row r="31" spans="14:25" x14ac:dyDescent="0.25">
      <c r="W31" t="e">
        <f t="shared" si="1"/>
        <v>#DIV/0!</v>
      </c>
      <c r="Y31">
        <f>SUM(W21:W30)/10</f>
        <v>12.924583332197068</v>
      </c>
    </row>
    <row r="32" spans="14:25" x14ac:dyDescent="0.25">
      <c r="W32" t="e">
        <f t="shared" si="1"/>
        <v>#DIV/0!</v>
      </c>
    </row>
    <row r="33" spans="14:23" x14ac:dyDescent="0.25">
      <c r="W33" t="e">
        <f t="shared" si="1"/>
        <v>#DIV/0!</v>
      </c>
    </row>
    <row r="34" spans="14:23" x14ac:dyDescent="0.25">
      <c r="W34" t="e">
        <f t="shared" si="1"/>
        <v>#DIV/0!</v>
      </c>
    </row>
    <row r="35" spans="14:23" x14ac:dyDescent="0.25">
      <c r="N35">
        <v>1060</v>
      </c>
      <c r="O35">
        <v>0.5</v>
      </c>
      <c r="P35">
        <v>390</v>
      </c>
      <c r="R35">
        <v>3.78</v>
      </c>
      <c r="T35">
        <v>97.1</v>
      </c>
      <c r="U35">
        <v>1252</v>
      </c>
      <c r="W35">
        <f t="shared" si="1"/>
        <v>12.893923789907312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4"/>
  <sheetViews>
    <sheetView workbookViewId="0">
      <selection activeCell="I7" sqref="I7"/>
    </sheetView>
  </sheetViews>
  <sheetFormatPr defaultRowHeight="15" x14ac:dyDescent="0.25"/>
  <sheetData>
    <row r="3" spans="3:16" x14ac:dyDescent="0.25">
      <c r="C3" t="s">
        <v>14</v>
      </c>
      <c r="F3" t="s">
        <v>52</v>
      </c>
      <c r="I3" t="s">
        <v>2</v>
      </c>
      <c r="J3" t="s">
        <v>3</v>
      </c>
      <c r="K3" t="s">
        <v>4</v>
      </c>
      <c r="L3" t="s">
        <v>5</v>
      </c>
      <c r="N3" t="s">
        <v>6</v>
      </c>
      <c r="O3" t="s">
        <v>7</v>
      </c>
      <c r="P3" t="s">
        <v>8</v>
      </c>
    </row>
    <row r="4" spans="3:16" x14ac:dyDescent="0.25">
      <c r="I4">
        <v>197</v>
      </c>
      <c r="J4">
        <v>0.14280000000000001</v>
      </c>
      <c r="K4">
        <v>34.96</v>
      </c>
      <c r="L4">
        <v>0.77</v>
      </c>
      <c r="N4">
        <f>J4*I4</f>
        <v>28.131600000000002</v>
      </c>
      <c r="O4">
        <f>K4*L4</f>
        <v>26.9192</v>
      </c>
      <c r="P4">
        <f>O4/N4</f>
        <v>0.95690255797750567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P38"/>
  <sheetViews>
    <sheetView topLeftCell="B4" workbookViewId="0">
      <selection activeCell="G5" sqref="G5:G20"/>
    </sheetView>
  </sheetViews>
  <sheetFormatPr defaultRowHeight="15" x14ac:dyDescent="0.25"/>
  <cols>
    <col min="10" max="10" width="11.5703125" customWidth="1"/>
  </cols>
  <sheetData>
    <row r="4" spans="6:16" x14ac:dyDescent="0.25">
      <c r="F4" t="s">
        <v>44</v>
      </c>
      <c r="G4" t="s">
        <v>45</v>
      </c>
      <c r="H4" t="s">
        <v>46</v>
      </c>
      <c r="I4" t="s">
        <v>4</v>
      </c>
      <c r="J4" t="s">
        <v>53</v>
      </c>
      <c r="K4" t="s">
        <v>54</v>
      </c>
      <c r="M4" t="s">
        <v>42</v>
      </c>
      <c r="N4" t="s">
        <v>60</v>
      </c>
      <c r="P4" t="s">
        <v>61</v>
      </c>
    </row>
    <row r="5" spans="6:16" x14ac:dyDescent="0.25">
      <c r="F5">
        <v>80</v>
      </c>
      <c r="G5">
        <v>240</v>
      </c>
      <c r="H5">
        <v>240</v>
      </c>
      <c r="I5">
        <v>4.7699999999999996</v>
      </c>
      <c r="J5">
        <v>2.0699999999999998</v>
      </c>
      <c r="K5">
        <v>2.2200000000000001E-2</v>
      </c>
      <c r="M5">
        <v>197</v>
      </c>
      <c r="N5">
        <f>(M5-I5)*K5/F5</f>
        <v>5.3343824999999997E-2</v>
      </c>
      <c r="P5">
        <f>F5/K5</f>
        <v>3603.6036036036035</v>
      </c>
    </row>
    <row r="6" spans="6:16" x14ac:dyDescent="0.25">
      <c r="F6">
        <v>100</v>
      </c>
      <c r="G6">
        <v>240</v>
      </c>
      <c r="H6">
        <v>240</v>
      </c>
      <c r="I6">
        <v>6.07</v>
      </c>
      <c r="J6">
        <v>2.04</v>
      </c>
      <c r="K6">
        <v>2.7799999999999998E-2</v>
      </c>
      <c r="M6">
        <v>197</v>
      </c>
      <c r="N6">
        <f t="shared" ref="N6:N38" si="0">(M6-I6)*K6/F6</f>
        <v>5.307854E-2</v>
      </c>
      <c r="P6">
        <f t="shared" ref="P6:P37" si="1">F6/K6</f>
        <v>3597.1223021582737</v>
      </c>
    </row>
    <row r="7" spans="6:16" x14ac:dyDescent="0.25">
      <c r="F7">
        <v>150</v>
      </c>
      <c r="G7">
        <v>235</v>
      </c>
      <c r="H7">
        <v>235</v>
      </c>
      <c r="I7">
        <v>9.31</v>
      </c>
      <c r="J7">
        <v>2.09</v>
      </c>
      <c r="K7">
        <v>4.1000000000000002E-2</v>
      </c>
      <c r="M7">
        <v>197</v>
      </c>
      <c r="N7">
        <f t="shared" si="0"/>
        <v>5.1301933333333334E-2</v>
      </c>
      <c r="P7">
        <f t="shared" si="1"/>
        <v>3658.5365853658536</v>
      </c>
    </row>
    <row r="8" spans="6:16" x14ac:dyDescent="0.25">
      <c r="F8">
        <v>200</v>
      </c>
      <c r="G8">
        <v>240</v>
      </c>
      <c r="H8">
        <v>240</v>
      </c>
      <c r="I8">
        <v>12.55</v>
      </c>
      <c r="J8">
        <v>2.2200000000000002</v>
      </c>
      <c r="K8">
        <v>5.7599999999999998E-2</v>
      </c>
      <c r="M8">
        <v>197</v>
      </c>
      <c r="N8">
        <f t="shared" si="0"/>
        <v>5.3121599999999998E-2</v>
      </c>
      <c r="P8">
        <f t="shared" si="1"/>
        <v>3472.2222222222222</v>
      </c>
    </row>
    <row r="9" spans="6:16" x14ac:dyDescent="0.25">
      <c r="F9">
        <v>250</v>
      </c>
      <c r="G9">
        <v>245</v>
      </c>
      <c r="H9">
        <v>245</v>
      </c>
      <c r="I9">
        <v>16.010000000000002</v>
      </c>
      <c r="J9">
        <v>2.37</v>
      </c>
      <c r="K9">
        <v>7.0000000000000007E-2</v>
      </c>
      <c r="M9">
        <v>197</v>
      </c>
      <c r="N9">
        <f t="shared" si="0"/>
        <v>5.0677200000000006E-2</v>
      </c>
      <c r="P9">
        <f t="shared" si="1"/>
        <v>3571.4285714285711</v>
      </c>
    </row>
    <row r="10" spans="6:16" x14ac:dyDescent="0.25">
      <c r="F10">
        <v>300</v>
      </c>
      <c r="G10">
        <v>250</v>
      </c>
      <c r="H10">
        <v>250</v>
      </c>
      <c r="I10">
        <v>19.41</v>
      </c>
      <c r="J10">
        <v>2.58</v>
      </c>
      <c r="K10">
        <v>8.5999999999999993E-2</v>
      </c>
      <c r="M10">
        <v>197</v>
      </c>
      <c r="N10">
        <f t="shared" si="0"/>
        <v>5.0909133333333328E-2</v>
      </c>
      <c r="P10">
        <f t="shared" si="1"/>
        <v>3488.3720930232562</v>
      </c>
    </row>
    <row r="11" spans="6:16" x14ac:dyDescent="0.25">
      <c r="F11">
        <v>350</v>
      </c>
      <c r="G11">
        <v>250</v>
      </c>
      <c r="H11">
        <v>255</v>
      </c>
      <c r="I11">
        <v>22.85</v>
      </c>
      <c r="J11">
        <v>2.79</v>
      </c>
      <c r="K11">
        <v>0.1</v>
      </c>
      <c r="M11">
        <v>197</v>
      </c>
      <c r="N11">
        <f t="shared" si="0"/>
        <v>4.9757142857142868E-2</v>
      </c>
      <c r="P11">
        <f t="shared" si="1"/>
        <v>3500</v>
      </c>
    </row>
    <row r="12" spans="6:16" x14ac:dyDescent="0.25">
      <c r="F12">
        <v>400</v>
      </c>
      <c r="G12">
        <v>260</v>
      </c>
      <c r="H12">
        <v>260</v>
      </c>
      <c r="I12">
        <v>26.5</v>
      </c>
      <c r="J12">
        <v>2.98</v>
      </c>
      <c r="K12">
        <v>0.1192</v>
      </c>
      <c r="M12">
        <v>197</v>
      </c>
      <c r="N12">
        <f t="shared" si="0"/>
        <v>5.0809E-2</v>
      </c>
      <c r="P12">
        <f t="shared" si="1"/>
        <v>3355.7046979865772</v>
      </c>
    </row>
    <row r="13" spans="6:16" x14ac:dyDescent="0.25">
      <c r="F13">
        <v>450</v>
      </c>
      <c r="G13">
        <v>260</v>
      </c>
      <c r="H13">
        <v>260</v>
      </c>
      <c r="I13">
        <v>30.13</v>
      </c>
      <c r="J13">
        <v>3.2</v>
      </c>
      <c r="K13">
        <v>0.13400000000000001</v>
      </c>
      <c r="M13">
        <v>197</v>
      </c>
      <c r="N13">
        <f t="shared" si="0"/>
        <v>4.9690177777777782E-2</v>
      </c>
      <c r="P13">
        <f t="shared" si="1"/>
        <v>3358.2089552238804</v>
      </c>
    </row>
    <row r="14" spans="6:16" x14ac:dyDescent="0.25">
      <c r="F14">
        <v>500</v>
      </c>
      <c r="G14">
        <v>265</v>
      </c>
      <c r="H14">
        <v>265</v>
      </c>
      <c r="I14">
        <v>34.04</v>
      </c>
      <c r="J14">
        <v>3.47</v>
      </c>
      <c r="K14">
        <v>0.1565</v>
      </c>
      <c r="M14">
        <v>197</v>
      </c>
      <c r="N14">
        <f t="shared" si="0"/>
        <v>5.1006480000000007E-2</v>
      </c>
      <c r="P14">
        <f t="shared" si="1"/>
        <v>3194.8881789137381</v>
      </c>
    </row>
    <row r="15" spans="6:16" x14ac:dyDescent="0.25">
      <c r="F15">
        <v>600</v>
      </c>
      <c r="G15">
        <v>275</v>
      </c>
      <c r="H15">
        <v>280</v>
      </c>
      <c r="I15">
        <v>41.7</v>
      </c>
      <c r="J15">
        <v>3.72</v>
      </c>
      <c r="K15">
        <v>0.188</v>
      </c>
      <c r="M15">
        <v>197</v>
      </c>
      <c r="N15">
        <f t="shared" si="0"/>
        <v>4.8660666666666665E-2</v>
      </c>
      <c r="P15">
        <f t="shared" si="1"/>
        <v>3191.4893617021276</v>
      </c>
    </row>
    <row r="16" spans="6:16" x14ac:dyDescent="0.25">
      <c r="F16">
        <v>700</v>
      </c>
      <c r="G16">
        <v>290</v>
      </c>
      <c r="H16">
        <v>290</v>
      </c>
      <c r="I16">
        <v>50.6</v>
      </c>
      <c r="J16">
        <v>4.17</v>
      </c>
      <c r="K16">
        <v>0.22969999999999999</v>
      </c>
      <c r="M16">
        <v>197</v>
      </c>
      <c r="N16">
        <f t="shared" si="0"/>
        <v>4.804011428571428E-2</v>
      </c>
      <c r="P16">
        <f t="shared" si="1"/>
        <v>3047.4531998258599</v>
      </c>
    </row>
    <row r="17" spans="6:16" x14ac:dyDescent="0.25">
      <c r="F17">
        <v>800</v>
      </c>
      <c r="G17">
        <v>300</v>
      </c>
      <c r="H17">
        <v>300</v>
      </c>
      <c r="I17">
        <v>59.9</v>
      </c>
      <c r="J17">
        <v>3.95</v>
      </c>
      <c r="K17">
        <v>0.27039999999999997</v>
      </c>
      <c r="M17">
        <v>197</v>
      </c>
      <c r="N17">
        <f t="shared" si="0"/>
        <v>4.6339799999999993E-2</v>
      </c>
      <c r="P17">
        <f t="shared" si="1"/>
        <v>2958.5798816568049</v>
      </c>
    </row>
    <row r="18" spans="6:16" x14ac:dyDescent="0.25">
      <c r="F18">
        <v>900</v>
      </c>
      <c r="G18">
        <v>320</v>
      </c>
      <c r="H18">
        <v>320</v>
      </c>
      <c r="I18">
        <v>69.5</v>
      </c>
      <c r="J18">
        <v>4.92</v>
      </c>
      <c r="K18">
        <v>0.32219999999999999</v>
      </c>
      <c r="M18">
        <v>197</v>
      </c>
      <c r="N18">
        <f t="shared" si="0"/>
        <v>4.5644999999999998E-2</v>
      </c>
      <c r="P18">
        <f t="shared" si="1"/>
        <v>2793.2960893854752</v>
      </c>
    </row>
    <row r="19" spans="6:16" x14ac:dyDescent="0.25">
      <c r="F19">
        <v>1000</v>
      </c>
      <c r="G19">
        <v>350</v>
      </c>
      <c r="H19">
        <v>360</v>
      </c>
      <c r="I19">
        <v>82.21</v>
      </c>
      <c r="J19">
        <v>4.82</v>
      </c>
      <c r="K19">
        <v>0.39800000000000002</v>
      </c>
      <c r="M19">
        <v>197</v>
      </c>
      <c r="N19">
        <f t="shared" si="0"/>
        <v>4.5686420000000005E-2</v>
      </c>
      <c r="P19">
        <f t="shared" si="1"/>
        <v>2512.5628140703516</v>
      </c>
    </row>
    <row r="20" spans="6:16" x14ac:dyDescent="0.25">
      <c r="F20">
        <v>1060</v>
      </c>
      <c r="G20">
        <v>430</v>
      </c>
      <c r="H20">
        <v>430</v>
      </c>
      <c r="I20">
        <v>94.3</v>
      </c>
      <c r="J20">
        <v>4.3499999999999996</v>
      </c>
      <c r="K20">
        <v>0.496</v>
      </c>
      <c r="M20">
        <v>197</v>
      </c>
      <c r="N20">
        <f t="shared" si="0"/>
        <v>4.8055849056603775E-2</v>
      </c>
      <c r="P20">
        <f t="shared" si="1"/>
        <v>2137.0967741935483</v>
      </c>
    </row>
    <row r="21" spans="6:16" x14ac:dyDescent="0.25">
      <c r="M21">
        <v>197</v>
      </c>
      <c r="P21" t="e">
        <f t="shared" si="1"/>
        <v>#DIV/0!</v>
      </c>
    </row>
    <row r="22" spans="6:16" x14ac:dyDescent="0.25">
      <c r="M22">
        <v>197</v>
      </c>
      <c r="P22" t="e">
        <f t="shared" si="1"/>
        <v>#DIV/0!</v>
      </c>
    </row>
    <row r="23" spans="6:16" x14ac:dyDescent="0.25">
      <c r="M23">
        <v>197</v>
      </c>
      <c r="P23" t="e">
        <f t="shared" si="1"/>
        <v>#DIV/0!</v>
      </c>
    </row>
    <row r="24" spans="6:16" x14ac:dyDescent="0.25">
      <c r="M24">
        <v>197</v>
      </c>
      <c r="P24" t="e">
        <f t="shared" si="1"/>
        <v>#DIV/0!</v>
      </c>
    </row>
    <row r="25" spans="6:16" x14ac:dyDescent="0.25">
      <c r="M25">
        <v>197</v>
      </c>
      <c r="P25" t="e">
        <f t="shared" si="1"/>
        <v>#DIV/0!</v>
      </c>
    </row>
    <row r="26" spans="6:16" x14ac:dyDescent="0.25">
      <c r="M26">
        <v>197</v>
      </c>
      <c r="P26" t="e">
        <f t="shared" si="1"/>
        <v>#DIV/0!</v>
      </c>
    </row>
    <row r="27" spans="6:16" x14ac:dyDescent="0.25">
      <c r="M27">
        <v>197</v>
      </c>
      <c r="P27" t="e">
        <f t="shared" si="1"/>
        <v>#DIV/0!</v>
      </c>
    </row>
    <row r="28" spans="6:16" x14ac:dyDescent="0.25">
      <c r="F28">
        <v>200</v>
      </c>
      <c r="G28">
        <v>255</v>
      </c>
      <c r="H28">
        <v>255</v>
      </c>
      <c r="I28">
        <v>185.5</v>
      </c>
      <c r="J28">
        <v>3.93</v>
      </c>
      <c r="K28">
        <v>0.94540000000000002</v>
      </c>
      <c r="M28">
        <v>197</v>
      </c>
      <c r="N28">
        <f t="shared" si="0"/>
        <v>5.4360499999999999E-2</v>
      </c>
      <c r="P28">
        <f t="shared" si="1"/>
        <v>211.55066638459911</v>
      </c>
    </row>
    <row r="29" spans="6:16" x14ac:dyDescent="0.25">
      <c r="F29">
        <v>300</v>
      </c>
      <c r="G29">
        <v>235</v>
      </c>
      <c r="H29">
        <v>235</v>
      </c>
      <c r="I29">
        <v>178.3</v>
      </c>
      <c r="J29">
        <v>3.86</v>
      </c>
      <c r="K29">
        <v>0.92100000000000004</v>
      </c>
      <c r="M29">
        <v>197</v>
      </c>
      <c r="N29">
        <f t="shared" si="0"/>
        <v>5.740899999999996E-2</v>
      </c>
      <c r="P29">
        <f t="shared" si="1"/>
        <v>325.73289902280129</v>
      </c>
    </row>
    <row r="30" spans="6:16" x14ac:dyDescent="0.25">
      <c r="F30">
        <v>400</v>
      </c>
      <c r="G30">
        <v>250</v>
      </c>
      <c r="H30">
        <v>245</v>
      </c>
      <c r="I30">
        <v>171.3</v>
      </c>
      <c r="J30">
        <v>3.97</v>
      </c>
      <c r="K30">
        <v>0.89800000000000002</v>
      </c>
      <c r="M30">
        <v>197</v>
      </c>
      <c r="N30">
        <f t="shared" si="0"/>
        <v>5.7696499999999977E-2</v>
      </c>
      <c r="P30">
        <f t="shared" si="1"/>
        <v>445.43429844097994</v>
      </c>
    </row>
    <row r="31" spans="6:16" x14ac:dyDescent="0.25">
      <c r="F31">
        <v>500</v>
      </c>
      <c r="G31">
        <v>235</v>
      </c>
      <c r="H31">
        <v>260</v>
      </c>
      <c r="I31">
        <v>165.7</v>
      </c>
      <c r="J31">
        <v>3.82</v>
      </c>
      <c r="K31">
        <v>0.86099999999999999</v>
      </c>
      <c r="M31">
        <v>197</v>
      </c>
      <c r="N31">
        <f t="shared" si="0"/>
        <v>5.3898600000000019E-2</v>
      </c>
      <c r="P31">
        <f t="shared" si="1"/>
        <v>580.72009291521488</v>
      </c>
    </row>
    <row r="32" spans="6:16" x14ac:dyDescent="0.25">
      <c r="F32">
        <v>600</v>
      </c>
      <c r="G32">
        <v>260</v>
      </c>
      <c r="H32">
        <v>260</v>
      </c>
      <c r="I32">
        <v>158.30000000000001</v>
      </c>
      <c r="J32">
        <v>3.95</v>
      </c>
      <c r="K32">
        <v>0.83299999999999996</v>
      </c>
      <c r="M32">
        <v>197</v>
      </c>
      <c r="N32">
        <f t="shared" si="0"/>
        <v>5.3728499999999985E-2</v>
      </c>
      <c r="P32">
        <f t="shared" si="1"/>
        <v>720.28811524609853</v>
      </c>
    </row>
    <row r="33" spans="6:16" x14ac:dyDescent="0.25">
      <c r="F33">
        <v>700</v>
      </c>
      <c r="G33">
        <v>290</v>
      </c>
      <c r="H33">
        <v>290</v>
      </c>
      <c r="I33">
        <v>149.69999999999999</v>
      </c>
      <c r="J33">
        <v>4.05</v>
      </c>
      <c r="K33">
        <v>0.78400000000000003</v>
      </c>
      <c r="M33">
        <v>197</v>
      </c>
      <c r="N33">
        <f t="shared" si="0"/>
        <v>5.2976000000000016E-2</v>
      </c>
      <c r="P33">
        <f t="shared" si="1"/>
        <v>892.85714285714278</v>
      </c>
    </row>
    <row r="34" spans="6:16" x14ac:dyDescent="0.25">
      <c r="F34">
        <v>800</v>
      </c>
      <c r="G34">
        <v>280</v>
      </c>
      <c r="H34">
        <v>290</v>
      </c>
      <c r="I34">
        <v>141.80000000000001</v>
      </c>
      <c r="J34">
        <v>3.96</v>
      </c>
      <c r="K34">
        <v>0.753</v>
      </c>
      <c r="M34">
        <v>197</v>
      </c>
      <c r="N34">
        <f t="shared" si="0"/>
        <v>5.1956999999999989E-2</v>
      </c>
      <c r="P34">
        <f t="shared" si="1"/>
        <v>1062.4169986719787</v>
      </c>
    </row>
    <row r="35" spans="6:16" x14ac:dyDescent="0.25">
      <c r="F35">
        <v>900</v>
      </c>
      <c r="G35">
        <v>290</v>
      </c>
      <c r="H35">
        <v>320</v>
      </c>
      <c r="I35">
        <v>131.6</v>
      </c>
      <c r="J35">
        <v>3.99</v>
      </c>
      <c r="K35">
        <v>0.69599999999999995</v>
      </c>
      <c r="M35">
        <v>197</v>
      </c>
      <c r="N35">
        <f t="shared" si="0"/>
        <v>5.0576000000000003E-2</v>
      </c>
      <c r="P35">
        <f t="shared" si="1"/>
        <v>1293.1034482758621</v>
      </c>
    </row>
    <row r="36" spans="6:16" x14ac:dyDescent="0.25">
      <c r="F36">
        <v>1000</v>
      </c>
      <c r="G36">
        <v>355</v>
      </c>
      <c r="H36">
        <v>330</v>
      </c>
      <c r="I36">
        <v>120</v>
      </c>
      <c r="J36">
        <v>4.01</v>
      </c>
      <c r="K36">
        <v>0.65200000000000002</v>
      </c>
      <c r="M36">
        <v>197</v>
      </c>
      <c r="N36">
        <f t="shared" si="0"/>
        <v>5.0203999999999999E-2</v>
      </c>
      <c r="P36">
        <f t="shared" si="1"/>
        <v>1533.7423312883434</v>
      </c>
    </row>
    <row r="37" spans="6:16" x14ac:dyDescent="0.25">
      <c r="F37">
        <v>1060</v>
      </c>
      <c r="G37">
        <v>430</v>
      </c>
      <c r="H37">
        <v>430</v>
      </c>
      <c r="I37">
        <v>104.7</v>
      </c>
      <c r="J37">
        <v>3.78</v>
      </c>
      <c r="K37">
        <v>0.52500000000000002</v>
      </c>
      <c r="M37">
        <v>197</v>
      </c>
      <c r="N37">
        <f t="shared" si="0"/>
        <v>4.5714622641509439E-2</v>
      </c>
      <c r="P37">
        <f t="shared" si="1"/>
        <v>2019.047619047619</v>
      </c>
    </row>
    <row r="38" spans="6:16" x14ac:dyDescent="0.25">
      <c r="N38" t="e">
        <f t="shared" si="0"/>
        <v>#DIV/0!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M60"/>
  <sheetViews>
    <sheetView topLeftCell="AT1" zoomScale="85" zoomScaleNormal="85" workbookViewId="0">
      <selection activeCell="AR39" sqref="AR39"/>
    </sheetView>
  </sheetViews>
  <sheetFormatPr defaultRowHeight="15" x14ac:dyDescent="0.25"/>
  <cols>
    <col min="4" max="4" width="11.42578125" customWidth="1"/>
    <col min="5" max="5" width="13" customWidth="1"/>
    <col min="6" max="6" width="11.28515625" customWidth="1"/>
    <col min="13" max="13" width="6" customWidth="1"/>
    <col min="14" max="14" width="11.5703125" customWidth="1"/>
    <col min="16" max="17" width="12.85546875" customWidth="1"/>
    <col min="20" max="20" width="10.42578125" customWidth="1"/>
    <col min="21" max="21" width="15.140625" customWidth="1"/>
    <col min="23" max="23" width="11.28515625" customWidth="1"/>
    <col min="48" max="48" width="9.140625" style="4"/>
    <col min="51" max="52" width="9.140625" style="4"/>
    <col min="55" max="56" width="9.140625" style="4"/>
    <col min="64" max="64" width="14.7109375" customWidth="1"/>
    <col min="65" max="65" width="18.140625" customWidth="1"/>
  </cols>
  <sheetData>
    <row r="1" spans="5:65" x14ac:dyDescent="0.25">
      <c r="AW1" s="1"/>
      <c r="BG1" s="1"/>
    </row>
    <row r="2" spans="5:65" x14ac:dyDescent="0.25">
      <c r="P2" t="s">
        <v>58</v>
      </c>
      <c r="AW2" s="1"/>
      <c r="BG2" s="1"/>
    </row>
    <row r="3" spans="5:65" x14ac:dyDescent="0.25">
      <c r="AW3" s="1"/>
      <c r="BG3" s="1"/>
    </row>
    <row r="4" spans="5:65" x14ac:dyDescent="0.25">
      <c r="AV4" s="8" t="s">
        <v>79</v>
      </c>
      <c r="AW4" s="8"/>
      <c r="AX4" s="8"/>
      <c r="AY4" s="8"/>
      <c r="BG4" s="1"/>
    </row>
    <row r="5" spans="5:65" x14ac:dyDescent="0.25">
      <c r="E5" t="s">
        <v>44</v>
      </c>
      <c r="F5" t="s">
        <v>45</v>
      </c>
      <c r="G5" t="s">
        <v>46</v>
      </c>
      <c r="H5" t="s">
        <v>4</v>
      </c>
      <c r="I5" t="s">
        <v>53</v>
      </c>
      <c r="J5" t="s">
        <v>54</v>
      </c>
      <c r="L5" t="s">
        <v>42</v>
      </c>
      <c r="O5" t="s">
        <v>4</v>
      </c>
      <c r="P5" t="s">
        <v>55</v>
      </c>
      <c r="R5" t="s">
        <v>45</v>
      </c>
      <c r="S5" t="s">
        <v>46</v>
      </c>
      <c r="T5" t="s">
        <v>56</v>
      </c>
      <c r="U5" t="s">
        <v>57</v>
      </c>
      <c r="V5" t="s">
        <v>39</v>
      </c>
      <c r="X5" t="s">
        <v>42</v>
      </c>
      <c r="AA5" t="s">
        <v>61</v>
      </c>
      <c r="AF5" t="s">
        <v>62</v>
      </c>
      <c r="AG5" t="s">
        <v>4</v>
      </c>
      <c r="AH5" t="s">
        <v>55</v>
      </c>
      <c r="AJ5" t="s">
        <v>45</v>
      </c>
      <c r="AK5" t="s">
        <v>46</v>
      </c>
      <c r="AL5" t="s">
        <v>56</v>
      </c>
      <c r="AM5" t="s">
        <v>57</v>
      </c>
      <c r="AN5" t="s">
        <v>39</v>
      </c>
      <c r="AO5" t="s">
        <v>67</v>
      </c>
      <c r="AP5" t="s">
        <v>63</v>
      </c>
      <c r="AQ5" t="s">
        <v>42</v>
      </c>
      <c r="AV5" s="1" t="s">
        <v>78</v>
      </c>
      <c r="AW5" s="8" t="s">
        <v>80</v>
      </c>
      <c r="AX5" s="8"/>
      <c r="AY5" s="9" t="s">
        <v>40</v>
      </c>
      <c r="AZ5" s="9"/>
      <c r="BA5" s="8" t="s">
        <v>83</v>
      </c>
      <c r="BB5" s="8"/>
      <c r="BC5" s="9" t="s">
        <v>54</v>
      </c>
      <c r="BD5" s="9"/>
    </row>
    <row r="6" spans="5:65" x14ac:dyDescent="0.25">
      <c r="O6">
        <v>10</v>
      </c>
      <c r="P6">
        <v>150</v>
      </c>
      <c r="R6">
        <v>280</v>
      </c>
      <c r="S6">
        <v>160</v>
      </c>
      <c r="T6">
        <v>1.4999999999999999E-2</v>
      </c>
      <c r="U6">
        <v>0.22</v>
      </c>
      <c r="V6">
        <v>5.3999999999999999E-2</v>
      </c>
      <c r="X6">
        <v>197</v>
      </c>
      <c r="Y6">
        <f>(X6-O6)*V6/P6</f>
        <v>6.7320000000000005E-2</v>
      </c>
      <c r="AA6">
        <f>P6/V6</f>
        <v>2777.7777777777778</v>
      </c>
      <c r="AF6">
        <v>34.99</v>
      </c>
      <c r="AG6">
        <v>35</v>
      </c>
      <c r="AH6">
        <v>335</v>
      </c>
      <c r="AJ6">
        <v>260</v>
      </c>
      <c r="AK6">
        <v>120</v>
      </c>
      <c r="AL6">
        <v>0.151</v>
      </c>
      <c r="AM6">
        <v>0.77</v>
      </c>
      <c r="AN6">
        <v>0.20200000000000001</v>
      </c>
      <c r="AO6">
        <v>60</v>
      </c>
      <c r="AP6">
        <v>297</v>
      </c>
      <c r="AQ6">
        <v>196.8</v>
      </c>
      <c r="AW6" s="1" t="s">
        <v>81</v>
      </c>
      <c r="AX6" t="s">
        <v>82</v>
      </c>
      <c r="AY6" s="4" t="s">
        <v>81</v>
      </c>
      <c r="AZ6" s="4" t="s">
        <v>82</v>
      </c>
      <c r="BA6" s="1" t="s">
        <v>86</v>
      </c>
      <c r="BB6" t="s">
        <v>63</v>
      </c>
      <c r="BE6" s="1" t="s">
        <v>84</v>
      </c>
      <c r="BF6" s="1" t="s">
        <v>85</v>
      </c>
      <c r="BG6" s="1" t="s">
        <v>3</v>
      </c>
      <c r="BH6" s="1" t="s">
        <v>2</v>
      </c>
      <c r="BJ6" s="1" t="s">
        <v>87</v>
      </c>
      <c r="BL6" t="e">
        <f t="array" ref="BL6:BM15">LINEST(BJ7:BJ32,AY7:AY32,TRUE,TRUE)</f>
        <v>#VALUE!</v>
      </c>
      <c r="BM6" t="e">
        <v>#VALUE!</v>
      </c>
    </row>
    <row r="7" spans="5:65" x14ac:dyDescent="0.25">
      <c r="E7">
        <v>150</v>
      </c>
      <c r="F7">
        <v>280</v>
      </c>
      <c r="G7">
        <v>160</v>
      </c>
      <c r="H7">
        <v>10.050000000000001</v>
      </c>
      <c r="I7">
        <v>13.78</v>
      </c>
      <c r="J7">
        <v>5.5899999999999998E-2</v>
      </c>
      <c r="K7">
        <v>0.22</v>
      </c>
      <c r="O7">
        <v>20</v>
      </c>
      <c r="P7">
        <v>240</v>
      </c>
      <c r="R7">
        <v>260</v>
      </c>
      <c r="S7">
        <v>135</v>
      </c>
      <c r="T7">
        <v>5.0999999999999997E-2</v>
      </c>
      <c r="U7">
        <v>0.44</v>
      </c>
      <c r="V7">
        <v>0.1139</v>
      </c>
      <c r="X7">
        <v>197</v>
      </c>
      <c r="Y7">
        <f t="shared" ref="Y7:Y21" si="0">(X7-O7)*V7/P7</f>
        <v>8.400125E-2</v>
      </c>
      <c r="AA7">
        <f t="shared" ref="AA7:AA21" si="1">P7/V7</f>
        <v>2107.1115013169447</v>
      </c>
      <c r="AF7">
        <v>35.08</v>
      </c>
      <c r="AH7">
        <v>315</v>
      </c>
      <c r="AJ7">
        <v>270</v>
      </c>
      <c r="AK7">
        <v>110</v>
      </c>
      <c r="AL7">
        <v>0.17499999999999999</v>
      </c>
      <c r="AM7">
        <v>0.9</v>
      </c>
      <c r="AN7">
        <v>0.2026</v>
      </c>
      <c r="AO7">
        <v>64</v>
      </c>
      <c r="AP7">
        <v>316</v>
      </c>
      <c r="AV7" s="4">
        <v>6</v>
      </c>
      <c r="AW7" s="1">
        <v>5.99</v>
      </c>
      <c r="AX7">
        <v>75</v>
      </c>
      <c r="AY7" s="1">
        <v>0.12</v>
      </c>
      <c r="AZ7" s="4">
        <v>2023</v>
      </c>
      <c r="BA7">
        <v>91</v>
      </c>
      <c r="BB7">
        <v>1097</v>
      </c>
      <c r="BC7" s="4">
        <v>3.218E-2</v>
      </c>
      <c r="BD7" s="4">
        <v>9036</v>
      </c>
      <c r="BE7">
        <v>235</v>
      </c>
      <c r="BF7">
        <v>120</v>
      </c>
      <c r="BG7" s="1">
        <v>7.0000000000000001E-3</v>
      </c>
      <c r="BH7">
        <v>197</v>
      </c>
      <c r="BJ7">
        <f>(BH7-AW7)*BD7</f>
        <v>1725966.3599999999</v>
      </c>
      <c r="BL7" t="e">
        <v>#VALUE!</v>
      </c>
      <c r="BM7" t="e">
        <v>#VALUE!</v>
      </c>
    </row>
    <row r="8" spans="5:65" x14ac:dyDescent="0.25">
      <c r="E8">
        <v>200</v>
      </c>
      <c r="F8">
        <v>255</v>
      </c>
      <c r="G8">
        <v>150</v>
      </c>
      <c r="H8">
        <v>15.04</v>
      </c>
      <c r="I8">
        <v>28.35</v>
      </c>
      <c r="J8">
        <v>8.4500000000000006E-2</v>
      </c>
      <c r="K8">
        <v>0.33</v>
      </c>
      <c r="O8">
        <v>30</v>
      </c>
      <c r="P8">
        <v>310</v>
      </c>
      <c r="R8">
        <v>260</v>
      </c>
      <c r="S8">
        <v>125</v>
      </c>
      <c r="T8">
        <v>0.11</v>
      </c>
      <c r="U8">
        <v>0.66</v>
      </c>
      <c r="V8">
        <v>0.17369999999999999</v>
      </c>
      <c r="X8">
        <v>197</v>
      </c>
      <c r="Y8">
        <f t="shared" si="0"/>
        <v>9.3573870967741932E-2</v>
      </c>
      <c r="AA8">
        <f t="shared" si="1"/>
        <v>1784.6862406447899</v>
      </c>
      <c r="AF8">
        <v>35.119999999999997</v>
      </c>
      <c r="AH8">
        <v>285</v>
      </c>
      <c r="AJ8">
        <v>260</v>
      </c>
      <c r="AK8">
        <v>105</v>
      </c>
      <c r="AL8">
        <v>0.217</v>
      </c>
      <c r="AM8">
        <v>1.1299999999999999</v>
      </c>
      <c r="AN8">
        <v>0.20243</v>
      </c>
      <c r="AO8">
        <v>70</v>
      </c>
      <c r="AP8">
        <v>349</v>
      </c>
      <c r="AV8" s="4">
        <v>8</v>
      </c>
      <c r="AW8" s="1">
        <v>7.78</v>
      </c>
      <c r="AX8">
        <v>97</v>
      </c>
      <c r="AY8" s="1">
        <v>0.155</v>
      </c>
      <c r="AZ8" s="4">
        <v>2020</v>
      </c>
      <c r="BA8">
        <v>115</v>
      </c>
      <c r="BB8">
        <v>868</v>
      </c>
      <c r="BD8" s="4">
        <v>9152</v>
      </c>
      <c r="BE8">
        <v>235</v>
      </c>
      <c r="BF8">
        <v>185</v>
      </c>
      <c r="BG8" s="1">
        <v>8.9999999999999993E-3</v>
      </c>
      <c r="BH8">
        <v>197</v>
      </c>
      <c r="BJ8">
        <f t="shared" ref="BJ8:BJ32" si="2">(BH8-AW8)*BD8</f>
        <v>1731741.44</v>
      </c>
      <c r="BL8" t="e">
        <v>#VALUE!</v>
      </c>
      <c r="BM8" t="e">
        <v>#VALUE!</v>
      </c>
    </row>
    <row r="9" spans="5:65" x14ac:dyDescent="0.25">
      <c r="E9">
        <v>250</v>
      </c>
      <c r="F9">
        <v>280</v>
      </c>
      <c r="G9">
        <v>145</v>
      </c>
      <c r="H9">
        <v>20</v>
      </c>
      <c r="I9">
        <v>48.4</v>
      </c>
      <c r="J9">
        <v>0.1152</v>
      </c>
      <c r="K9">
        <v>0.44</v>
      </c>
      <c r="O9">
        <v>40</v>
      </c>
      <c r="P9">
        <v>360</v>
      </c>
      <c r="R9">
        <v>290</v>
      </c>
      <c r="S9">
        <v>115</v>
      </c>
      <c r="T9">
        <v>0.189</v>
      </c>
      <c r="U9">
        <v>0.88</v>
      </c>
      <c r="V9">
        <v>0.23399</v>
      </c>
      <c r="X9">
        <v>197</v>
      </c>
      <c r="Y9">
        <f t="shared" si="0"/>
        <v>0.10204563888888889</v>
      </c>
      <c r="AA9">
        <f t="shared" si="1"/>
        <v>1538.5272874909183</v>
      </c>
      <c r="AF9">
        <v>9.7899999999999991</v>
      </c>
      <c r="AG9">
        <v>10</v>
      </c>
      <c r="AH9">
        <v>150</v>
      </c>
      <c r="AJ9">
        <v>245</v>
      </c>
      <c r="AK9">
        <v>189</v>
      </c>
      <c r="AL9">
        <v>1.6E-2</v>
      </c>
      <c r="AM9">
        <v>0.2</v>
      </c>
      <c r="AN9">
        <v>5.2999999999999999E-2</v>
      </c>
      <c r="AO9">
        <v>38</v>
      </c>
      <c r="AP9">
        <v>718</v>
      </c>
      <c r="AV9" s="4">
        <v>10</v>
      </c>
      <c r="AW9" s="1">
        <v>9.74</v>
      </c>
      <c r="AX9">
        <v>122</v>
      </c>
      <c r="AY9" s="1">
        <v>0.2</v>
      </c>
      <c r="AZ9" s="4">
        <v>2017</v>
      </c>
      <c r="BA9" s="4">
        <v>141</v>
      </c>
      <c r="BB9" s="4">
        <v>708</v>
      </c>
      <c r="BC9" s="4">
        <v>5.2319999999999998E-2</v>
      </c>
      <c r="BD9" s="4">
        <v>9482</v>
      </c>
      <c r="BE9" s="4">
        <v>245</v>
      </c>
      <c r="BF9" s="4">
        <v>165</v>
      </c>
      <c r="BG9" s="1">
        <v>1.2999999999999999E-2</v>
      </c>
      <c r="BH9">
        <v>197</v>
      </c>
      <c r="BJ9">
        <f>(BH9-AW9)*BD9</f>
        <v>1775599.3199999998</v>
      </c>
      <c r="BL9" t="e">
        <v>#VALUE!</v>
      </c>
      <c r="BM9" t="e">
        <v>#VALUE!</v>
      </c>
    </row>
    <row r="10" spans="5:65" x14ac:dyDescent="0.25">
      <c r="E10">
        <v>300</v>
      </c>
      <c r="F10">
        <v>280</v>
      </c>
      <c r="G10">
        <v>135</v>
      </c>
      <c r="H10">
        <v>28.1</v>
      </c>
      <c r="I10">
        <v>93.4</v>
      </c>
      <c r="J10">
        <v>0.16200000000000001</v>
      </c>
      <c r="K10">
        <v>0.62</v>
      </c>
      <c r="O10">
        <v>50</v>
      </c>
      <c r="P10">
        <v>380</v>
      </c>
      <c r="R10">
        <v>290</v>
      </c>
      <c r="S10">
        <v>115</v>
      </c>
      <c r="T10">
        <v>0.28999999999999998</v>
      </c>
      <c r="U10">
        <v>1.1000000000000001</v>
      </c>
      <c r="V10">
        <v>0.28770000000000001</v>
      </c>
      <c r="X10">
        <v>197</v>
      </c>
      <c r="Y10">
        <f t="shared" si="0"/>
        <v>0.11129447368421053</v>
      </c>
      <c r="AA10">
        <f t="shared" si="1"/>
        <v>1320.8202989224887</v>
      </c>
      <c r="AF10">
        <v>19.87</v>
      </c>
      <c r="AG10">
        <v>20</v>
      </c>
      <c r="AH10">
        <v>245</v>
      </c>
      <c r="AJ10">
        <v>260</v>
      </c>
      <c r="AK10">
        <v>135</v>
      </c>
      <c r="AL10">
        <v>0.41</v>
      </c>
      <c r="AM10">
        <v>4.9000000000000002E-2</v>
      </c>
      <c r="AN10">
        <v>0.1124</v>
      </c>
      <c r="AO10">
        <v>45</v>
      </c>
      <c r="AP10">
        <v>407</v>
      </c>
      <c r="AV10" s="4">
        <v>12</v>
      </c>
      <c r="AW10" s="1">
        <v>11.61</v>
      </c>
      <c r="AX10">
        <v>145</v>
      </c>
      <c r="AY10" s="1">
        <v>0.23</v>
      </c>
      <c r="AZ10" s="4">
        <v>2013</v>
      </c>
      <c r="BA10">
        <v>168</v>
      </c>
      <c r="BB10">
        <v>594</v>
      </c>
      <c r="BC10" s="4">
        <v>6.3619999999999996E-2</v>
      </c>
      <c r="BD10" s="4">
        <v>9673</v>
      </c>
      <c r="BE10">
        <v>255</v>
      </c>
      <c r="BF10">
        <v>172</v>
      </c>
      <c r="BG10" s="1">
        <v>1.7999999999999999E-2</v>
      </c>
      <c r="BH10">
        <v>197</v>
      </c>
      <c r="BJ10">
        <f t="shared" si="2"/>
        <v>1793277.47</v>
      </c>
      <c r="BL10" t="e">
        <v>#VALUE!</v>
      </c>
      <c r="BM10" t="e">
        <v>#VALUE!</v>
      </c>
    </row>
    <row r="11" spans="5:65" x14ac:dyDescent="0.25">
      <c r="E11">
        <v>350</v>
      </c>
      <c r="F11">
        <v>280</v>
      </c>
      <c r="G11">
        <v>110</v>
      </c>
      <c r="H11">
        <v>37.97</v>
      </c>
      <c r="I11">
        <v>167.5</v>
      </c>
      <c r="J11">
        <v>0.22123999999999999</v>
      </c>
      <c r="K11">
        <v>0.83</v>
      </c>
      <c r="O11">
        <v>60</v>
      </c>
      <c r="P11">
        <v>400</v>
      </c>
      <c r="R11">
        <v>320</v>
      </c>
      <c r="S11">
        <v>100</v>
      </c>
      <c r="T11">
        <v>0.41499999999999998</v>
      </c>
      <c r="U11">
        <v>1.32</v>
      </c>
      <c r="V11">
        <v>0.34899999999999998</v>
      </c>
      <c r="X11">
        <v>197</v>
      </c>
      <c r="Y11">
        <f t="shared" si="0"/>
        <v>0.11953249999999999</v>
      </c>
      <c r="AA11">
        <f t="shared" si="1"/>
        <v>1146.1318051575931</v>
      </c>
      <c r="AG11">
        <v>30</v>
      </c>
      <c r="AH11">
        <v>310</v>
      </c>
      <c r="AJ11">
        <v>260</v>
      </c>
      <c r="AK11">
        <v>125</v>
      </c>
      <c r="AV11" s="4">
        <v>15</v>
      </c>
      <c r="AW11" s="1">
        <v>15.01</v>
      </c>
      <c r="AX11">
        <v>191</v>
      </c>
      <c r="AY11" s="1">
        <v>0.31</v>
      </c>
      <c r="AZ11" s="4">
        <v>2007</v>
      </c>
      <c r="BA11">
        <v>205</v>
      </c>
      <c r="BB11">
        <v>486</v>
      </c>
      <c r="BC11" s="4">
        <v>8.3653000000000005E-2</v>
      </c>
      <c r="BD11" s="4">
        <v>10407</v>
      </c>
      <c r="BE11" s="4">
        <v>265</v>
      </c>
      <c r="BF11" s="4">
        <v>162</v>
      </c>
      <c r="BG11" s="1">
        <v>2.8000000000000001E-2</v>
      </c>
      <c r="BH11">
        <v>197</v>
      </c>
      <c r="BJ11">
        <f t="shared" si="2"/>
        <v>1893969.9300000002</v>
      </c>
      <c r="BL11" t="e">
        <v>#VALUE!</v>
      </c>
      <c r="BM11" t="e">
        <v>#VALUE!</v>
      </c>
    </row>
    <row r="12" spans="5:65" x14ac:dyDescent="0.25">
      <c r="E12">
        <v>400</v>
      </c>
      <c r="F12">
        <v>320</v>
      </c>
      <c r="G12">
        <v>95</v>
      </c>
      <c r="H12">
        <v>57.7</v>
      </c>
      <c r="I12">
        <v>388</v>
      </c>
      <c r="J12">
        <v>0.3382</v>
      </c>
      <c r="K12">
        <v>1.27</v>
      </c>
      <c r="O12">
        <v>70</v>
      </c>
      <c r="P12">
        <v>398</v>
      </c>
      <c r="R12">
        <v>320</v>
      </c>
      <c r="S12">
        <v>95</v>
      </c>
      <c r="T12">
        <v>0.56200000000000006</v>
      </c>
      <c r="U12">
        <v>1.54</v>
      </c>
      <c r="V12">
        <v>0.40300000000000002</v>
      </c>
      <c r="X12">
        <v>197</v>
      </c>
      <c r="Y12">
        <f t="shared" si="0"/>
        <v>0.12859547738693469</v>
      </c>
      <c r="AA12">
        <f t="shared" si="1"/>
        <v>987.59305210918103</v>
      </c>
      <c r="AG12">
        <v>40</v>
      </c>
      <c r="AH12">
        <v>360</v>
      </c>
      <c r="AJ12">
        <v>290</v>
      </c>
      <c r="AK12">
        <v>115</v>
      </c>
      <c r="AV12" s="4">
        <v>20</v>
      </c>
      <c r="AW12" s="1">
        <v>19.55</v>
      </c>
      <c r="AX12">
        <v>256</v>
      </c>
      <c r="AY12" s="1">
        <v>0.4</v>
      </c>
      <c r="AZ12" s="4">
        <v>1998</v>
      </c>
      <c r="BA12">
        <v>250</v>
      </c>
      <c r="BB12">
        <v>399</v>
      </c>
      <c r="BC12" s="4">
        <v>0.1132</v>
      </c>
      <c r="BD12" s="4">
        <v>11559</v>
      </c>
      <c r="BE12" s="4">
        <v>260</v>
      </c>
      <c r="BF12" s="4">
        <v>142</v>
      </c>
      <c r="BG12" s="1">
        <v>4.4999999999999998E-2</v>
      </c>
      <c r="BH12">
        <v>197</v>
      </c>
      <c r="BJ12">
        <f t="shared" si="2"/>
        <v>2051144.5499999998</v>
      </c>
      <c r="BL12" t="e">
        <v>#VALUE!</v>
      </c>
      <c r="BM12" t="e">
        <v>#VALUE!</v>
      </c>
    </row>
    <row r="13" spans="5:65" x14ac:dyDescent="0.25">
      <c r="E13">
        <v>450</v>
      </c>
      <c r="O13">
        <v>80</v>
      </c>
      <c r="P13">
        <v>390</v>
      </c>
      <c r="R13">
        <v>320</v>
      </c>
      <c r="S13">
        <v>90</v>
      </c>
      <c r="T13">
        <v>0.72699999999999998</v>
      </c>
      <c r="U13">
        <v>1.75</v>
      </c>
      <c r="V13">
        <v>0.45700000000000002</v>
      </c>
      <c r="X13">
        <v>197</v>
      </c>
      <c r="Y13">
        <f t="shared" si="0"/>
        <v>0.1371</v>
      </c>
      <c r="AA13">
        <f t="shared" si="1"/>
        <v>853.39168490153168</v>
      </c>
      <c r="AG13">
        <v>50</v>
      </c>
      <c r="AH13">
        <v>380</v>
      </c>
      <c r="AJ13">
        <v>290</v>
      </c>
      <c r="AK13">
        <v>115</v>
      </c>
      <c r="AV13" s="4">
        <v>25</v>
      </c>
      <c r="AW13" s="1">
        <v>24.86</v>
      </c>
      <c r="AX13">
        <v>317</v>
      </c>
      <c r="AY13" s="1">
        <v>0.51</v>
      </c>
      <c r="AZ13" s="4">
        <v>1990</v>
      </c>
      <c r="BA13">
        <v>290</v>
      </c>
      <c r="BB13">
        <v>343</v>
      </c>
      <c r="BC13" s="4">
        <v>0.142128</v>
      </c>
      <c r="BD13" s="4">
        <v>12479</v>
      </c>
      <c r="BE13" s="4">
        <v>265</v>
      </c>
      <c r="BF13" s="4">
        <v>135</v>
      </c>
      <c r="BG13" s="1">
        <v>0.71</v>
      </c>
      <c r="BH13">
        <v>197</v>
      </c>
      <c r="BJ13">
        <f t="shared" si="2"/>
        <v>2148135.06</v>
      </c>
      <c r="BL13" t="e">
        <v>#VALUE!</v>
      </c>
      <c r="BM13" t="e">
        <v>#VALUE!</v>
      </c>
    </row>
    <row r="14" spans="5:65" x14ac:dyDescent="0.25">
      <c r="O14">
        <v>85</v>
      </c>
      <c r="P14">
        <v>380</v>
      </c>
      <c r="R14">
        <v>320</v>
      </c>
      <c r="S14">
        <v>90</v>
      </c>
      <c r="T14">
        <v>0.82299999999999995</v>
      </c>
      <c r="U14">
        <v>1.86</v>
      </c>
      <c r="V14">
        <v>0.48</v>
      </c>
      <c r="X14">
        <v>197</v>
      </c>
      <c r="Y14">
        <f t="shared" si="0"/>
        <v>0.14147368421052631</v>
      </c>
      <c r="AA14">
        <f t="shared" si="1"/>
        <v>791.66666666666674</v>
      </c>
      <c r="AG14">
        <v>60</v>
      </c>
      <c r="AH14">
        <v>400</v>
      </c>
      <c r="AJ14">
        <v>320</v>
      </c>
      <c r="AK14">
        <v>100</v>
      </c>
      <c r="AV14" s="4">
        <v>30</v>
      </c>
      <c r="AW14" s="1">
        <v>29.88</v>
      </c>
      <c r="AX14">
        <v>381</v>
      </c>
      <c r="AY14" s="1">
        <v>0.61</v>
      </c>
      <c r="AZ14" s="4">
        <v>1982</v>
      </c>
      <c r="BA14">
        <v>325</v>
      </c>
      <c r="BB14">
        <v>306</v>
      </c>
      <c r="BC14" s="4">
        <v>0.17255000000000001</v>
      </c>
      <c r="BD14" s="4">
        <v>13517</v>
      </c>
      <c r="BE14" s="4">
        <v>265</v>
      </c>
      <c r="BF14" s="4">
        <v>130</v>
      </c>
      <c r="BG14" s="1">
        <v>0.10100000000000001</v>
      </c>
      <c r="BH14">
        <v>197</v>
      </c>
      <c r="BJ14">
        <f t="shared" si="2"/>
        <v>2258961.04</v>
      </c>
      <c r="BL14" t="e">
        <v>#VALUE!</v>
      </c>
      <c r="BM14" t="e">
        <v>#VALUE!</v>
      </c>
    </row>
    <row r="15" spans="5:65" x14ac:dyDescent="0.25">
      <c r="O15">
        <v>90</v>
      </c>
      <c r="P15">
        <v>370</v>
      </c>
      <c r="R15">
        <v>320</v>
      </c>
      <c r="S15">
        <v>85</v>
      </c>
      <c r="T15">
        <v>0.91800000000000004</v>
      </c>
      <c r="U15">
        <v>1.97</v>
      </c>
      <c r="V15">
        <v>0.504</v>
      </c>
      <c r="X15">
        <v>197</v>
      </c>
      <c r="Y15">
        <f t="shared" si="0"/>
        <v>0.14575135135135134</v>
      </c>
      <c r="AA15">
        <f t="shared" si="1"/>
        <v>734.1269841269841</v>
      </c>
      <c r="AG15">
        <v>70</v>
      </c>
      <c r="AH15">
        <v>398</v>
      </c>
      <c r="AJ15">
        <v>320</v>
      </c>
      <c r="AK15">
        <v>95</v>
      </c>
      <c r="AV15" s="4">
        <v>35</v>
      </c>
      <c r="AW15" s="1">
        <v>35.119999999999997</v>
      </c>
      <c r="AX15">
        <v>448</v>
      </c>
      <c r="AY15" s="1">
        <v>0.72</v>
      </c>
      <c r="AZ15" s="4">
        <v>1972</v>
      </c>
      <c r="BA15">
        <v>353</v>
      </c>
      <c r="BB15">
        <v>282</v>
      </c>
      <c r="BC15" s="4">
        <v>0.203569</v>
      </c>
      <c r="BD15" s="4">
        <v>14696</v>
      </c>
      <c r="BE15" s="4">
        <v>265</v>
      </c>
      <c r="BF15" s="4">
        <v>120</v>
      </c>
      <c r="BG15" s="1">
        <v>0.13700000000000001</v>
      </c>
      <c r="BH15">
        <v>197</v>
      </c>
      <c r="BJ15">
        <f t="shared" si="2"/>
        <v>2378988.48</v>
      </c>
      <c r="BL15" t="e">
        <v>#VALUE!</v>
      </c>
      <c r="BM15" t="e">
        <v>#VALUE!</v>
      </c>
    </row>
    <row r="16" spans="5:65" x14ac:dyDescent="0.25">
      <c r="O16">
        <v>95</v>
      </c>
      <c r="P16">
        <v>360</v>
      </c>
      <c r="R16">
        <v>320</v>
      </c>
      <c r="S16">
        <v>80</v>
      </c>
      <c r="T16">
        <v>1.0229999999999999</v>
      </c>
      <c r="U16">
        <v>2.08</v>
      </c>
      <c r="V16">
        <v>0.53100000000000003</v>
      </c>
      <c r="X16">
        <v>197</v>
      </c>
      <c r="Y16">
        <f t="shared" si="0"/>
        <v>0.15045000000000003</v>
      </c>
      <c r="AA16">
        <f t="shared" si="1"/>
        <v>677.96610169491521</v>
      </c>
      <c r="AG16">
        <v>80</v>
      </c>
      <c r="AH16">
        <v>390</v>
      </c>
      <c r="AJ16">
        <v>320</v>
      </c>
      <c r="AK16">
        <v>90</v>
      </c>
      <c r="AV16" s="4">
        <v>40</v>
      </c>
      <c r="AW16" s="1">
        <v>39.869999999999997</v>
      </c>
      <c r="AX16">
        <v>510</v>
      </c>
      <c r="AY16" s="1">
        <v>0.82</v>
      </c>
      <c r="AZ16" s="4">
        <v>1964</v>
      </c>
      <c r="BA16">
        <v>370</v>
      </c>
      <c r="BB16">
        <v>269</v>
      </c>
      <c r="BD16" s="4">
        <v>15879</v>
      </c>
      <c r="BE16" s="4">
        <v>275</v>
      </c>
      <c r="BF16" s="4">
        <v>110</v>
      </c>
      <c r="BG16" s="1">
        <v>0.17599999999999999</v>
      </c>
      <c r="BH16">
        <v>197</v>
      </c>
      <c r="BJ16">
        <f t="shared" si="2"/>
        <v>2495067.27</v>
      </c>
    </row>
    <row r="17" spans="15:62" x14ac:dyDescent="0.25">
      <c r="O17">
        <v>100</v>
      </c>
      <c r="P17">
        <v>350</v>
      </c>
      <c r="R17">
        <v>320</v>
      </c>
      <c r="S17">
        <v>80</v>
      </c>
      <c r="T17">
        <v>1.133</v>
      </c>
      <c r="U17">
        <v>2.19</v>
      </c>
      <c r="V17">
        <v>0.55879999999999996</v>
      </c>
      <c r="X17">
        <v>197</v>
      </c>
      <c r="Y17">
        <f t="shared" si="0"/>
        <v>0.15486742857142854</v>
      </c>
      <c r="AA17">
        <f t="shared" si="1"/>
        <v>626.34216177523263</v>
      </c>
      <c r="AG17">
        <v>85</v>
      </c>
      <c r="AH17">
        <v>380</v>
      </c>
      <c r="AJ17">
        <v>320</v>
      </c>
      <c r="AK17">
        <v>90</v>
      </c>
      <c r="AV17" s="4">
        <v>45</v>
      </c>
      <c r="AW17" s="1">
        <v>44.9</v>
      </c>
      <c r="AX17">
        <v>576</v>
      </c>
      <c r="AY17" s="1">
        <v>0.92</v>
      </c>
      <c r="AZ17" s="4">
        <v>1955</v>
      </c>
      <c r="BA17">
        <v>392</v>
      </c>
      <c r="BB17">
        <v>254</v>
      </c>
      <c r="BD17" s="4">
        <v>17050</v>
      </c>
      <c r="BE17" s="4">
        <v>285</v>
      </c>
      <c r="BF17" s="4">
        <v>110</v>
      </c>
      <c r="BG17" s="1">
        <v>0.222</v>
      </c>
      <c r="BH17">
        <v>197</v>
      </c>
      <c r="BJ17">
        <f t="shared" si="2"/>
        <v>2593305</v>
      </c>
    </row>
    <row r="18" spans="15:62" x14ac:dyDescent="0.25">
      <c r="O18">
        <v>105</v>
      </c>
      <c r="P18">
        <v>340</v>
      </c>
      <c r="R18">
        <v>320</v>
      </c>
      <c r="S18">
        <v>75</v>
      </c>
      <c r="T18">
        <v>1.2470000000000001</v>
      </c>
      <c r="U18">
        <v>2.29</v>
      </c>
      <c r="V18">
        <v>0.58799999999999997</v>
      </c>
      <c r="X18">
        <v>197</v>
      </c>
      <c r="Y18">
        <f t="shared" si="0"/>
        <v>0.15910588235294115</v>
      </c>
      <c r="AA18">
        <f t="shared" si="1"/>
        <v>578.23129251700686</v>
      </c>
      <c r="AG18">
        <v>90</v>
      </c>
      <c r="AH18">
        <v>370</v>
      </c>
      <c r="AJ18">
        <v>320</v>
      </c>
      <c r="AK18">
        <v>85</v>
      </c>
      <c r="AV18" s="4">
        <v>50</v>
      </c>
      <c r="AW18" s="1">
        <v>49.7</v>
      </c>
      <c r="AX18">
        <v>637</v>
      </c>
      <c r="AY18" s="1">
        <v>1.02</v>
      </c>
      <c r="AZ18" s="4">
        <v>1947</v>
      </c>
      <c r="BA18">
        <v>399</v>
      </c>
      <c r="BB18">
        <v>249</v>
      </c>
      <c r="BD18" s="4">
        <v>18395</v>
      </c>
      <c r="BE18" s="4">
        <v>275</v>
      </c>
      <c r="BF18" s="4">
        <v>108</v>
      </c>
      <c r="BG18" s="1">
        <v>0.27</v>
      </c>
      <c r="BH18">
        <v>197</v>
      </c>
      <c r="BJ18">
        <f t="shared" si="2"/>
        <v>2709583.5</v>
      </c>
    </row>
    <row r="19" spans="15:62" x14ac:dyDescent="0.25">
      <c r="O19">
        <v>110</v>
      </c>
      <c r="P19">
        <v>325</v>
      </c>
      <c r="R19">
        <v>320</v>
      </c>
      <c r="S19">
        <v>80</v>
      </c>
      <c r="T19">
        <v>1.3640000000000001</v>
      </c>
      <c r="U19">
        <v>2.4</v>
      </c>
      <c r="V19">
        <v>0.61</v>
      </c>
      <c r="X19">
        <v>197</v>
      </c>
      <c r="Y19">
        <f t="shared" si="0"/>
        <v>0.16329230769230768</v>
      </c>
      <c r="AA19">
        <f t="shared" si="1"/>
        <v>532.78688524590166</v>
      </c>
      <c r="AG19">
        <v>95</v>
      </c>
      <c r="AH19">
        <v>360</v>
      </c>
      <c r="AJ19">
        <v>320</v>
      </c>
      <c r="AK19">
        <v>80</v>
      </c>
      <c r="AV19" s="4">
        <v>55</v>
      </c>
      <c r="AW19" s="1">
        <v>54.9</v>
      </c>
      <c r="AY19" s="1">
        <v>1.1299999999999999</v>
      </c>
      <c r="BA19">
        <v>408</v>
      </c>
      <c r="BD19" s="4">
        <v>19885</v>
      </c>
      <c r="BG19" s="1">
        <v>0.32900000000000001</v>
      </c>
      <c r="BH19">
        <v>197</v>
      </c>
      <c r="BJ19">
        <f t="shared" si="2"/>
        <v>2825658.5</v>
      </c>
    </row>
    <row r="20" spans="15:62" x14ac:dyDescent="0.25">
      <c r="O20">
        <v>115</v>
      </c>
      <c r="P20">
        <v>312</v>
      </c>
      <c r="R20">
        <v>330</v>
      </c>
      <c r="S20">
        <v>72</v>
      </c>
      <c r="T20">
        <v>1.5</v>
      </c>
      <c r="U20">
        <v>2.5099999999999998</v>
      </c>
      <c r="V20">
        <v>0.64500000000000002</v>
      </c>
      <c r="X20">
        <v>197</v>
      </c>
      <c r="Y20">
        <f t="shared" si="0"/>
        <v>0.16951923076923078</v>
      </c>
      <c r="AA20">
        <f t="shared" si="1"/>
        <v>483.72093023255815</v>
      </c>
      <c r="AG20">
        <v>100</v>
      </c>
      <c r="AH20">
        <v>350</v>
      </c>
      <c r="AJ20">
        <v>320</v>
      </c>
      <c r="AK20">
        <v>80</v>
      </c>
      <c r="AV20" s="4">
        <v>60</v>
      </c>
      <c r="AW20" s="1">
        <v>60.1</v>
      </c>
      <c r="AY20" s="1">
        <v>1.24</v>
      </c>
      <c r="BA20">
        <v>416</v>
      </c>
      <c r="BD20" s="4">
        <v>21399</v>
      </c>
      <c r="BG20" s="1">
        <v>0.39200000000000002</v>
      </c>
      <c r="BH20">
        <v>197</v>
      </c>
      <c r="BJ20">
        <f t="shared" si="2"/>
        <v>2929523.1</v>
      </c>
    </row>
    <row r="21" spans="15:62" x14ac:dyDescent="0.25">
      <c r="O21">
        <v>120</v>
      </c>
      <c r="P21">
        <v>296</v>
      </c>
      <c r="R21">
        <v>391</v>
      </c>
      <c r="S21">
        <v>72</v>
      </c>
      <c r="T21">
        <v>1.62</v>
      </c>
      <c r="U21">
        <v>2.62</v>
      </c>
      <c r="V21">
        <v>0.67500000000000004</v>
      </c>
      <c r="X21">
        <v>197</v>
      </c>
      <c r="Y21">
        <f t="shared" si="0"/>
        <v>0.17559121621621623</v>
      </c>
      <c r="AA21">
        <f t="shared" si="1"/>
        <v>438.51851851851848</v>
      </c>
      <c r="AG21">
        <v>105</v>
      </c>
      <c r="AH21">
        <v>340</v>
      </c>
      <c r="AJ21">
        <v>320</v>
      </c>
      <c r="AK21">
        <v>75</v>
      </c>
      <c r="AV21" s="4">
        <v>65</v>
      </c>
      <c r="AW21" s="1">
        <v>65.099999999999994</v>
      </c>
      <c r="AY21" s="1">
        <v>1.34</v>
      </c>
      <c r="BA21">
        <v>421</v>
      </c>
      <c r="BD21" s="4">
        <v>22982</v>
      </c>
      <c r="BG21" s="1">
        <v>0.45900000000000002</v>
      </c>
      <c r="BH21">
        <v>197</v>
      </c>
      <c r="BJ21">
        <f t="shared" si="2"/>
        <v>3031325.8000000003</v>
      </c>
    </row>
    <row r="22" spans="15:62" x14ac:dyDescent="0.25">
      <c r="O22">
        <v>125</v>
      </c>
      <c r="P22">
        <v>280</v>
      </c>
      <c r="R22">
        <v>391</v>
      </c>
      <c r="S22">
        <v>72</v>
      </c>
      <c r="T22">
        <v>1.762</v>
      </c>
      <c r="U22">
        <v>2.72</v>
      </c>
      <c r="V22" t="s">
        <v>59</v>
      </c>
      <c r="X22">
        <v>197</v>
      </c>
      <c r="AG22">
        <v>110</v>
      </c>
      <c r="AH22">
        <v>325</v>
      </c>
      <c r="AJ22">
        <v>320</v>
      </c>
      <c r="AK22">
        <v>80</v>
      </c>
      <c r="AV22" s="4">
        <v>70</v>
      </c>
      <c r="AW22" s="1">
        <v>69.8</v>
      </c>
      <c r="AY22" s="1">
        <v>1.43</v>
      </c>
      <c r="BA22">
        <v>421</v>
      </c>
      <c r="BD22" s="4">
        <v>24643</v>
      </c>
      <c r="BG22" s="1">
        <v>0.52700000000000002</v>
      </c>
      <c r="BH22">
        <v>197</v>
      </c>
      <c r="BJ22">
        <f t="shared" si="2"/>
        <v>3134589.6</v>
      </c>
    </row>
    <row r="23" spans="15:62" x14ac:dyDescent="0.25">
      <c r="O23">
        <v>130</v>
      </c>
      <c r="AG23">
        <v>115</v>
      </c>
      <c r="AH23">
        <v>312</v>
      </c>
      <c r="AJ23">
        <v>330</v>
      </c>
      <c r="AK23">
        <v>72</v>
      </c>
      <c r="AV23" s="4">
        <v>75</v>
      </c>
      <c r="AW23" s="1">
        <v>74.7</v>
      </c>
      <c r="AY23" s="1">
        <v>1.53</v>
      </c>
      <c r="BA23">
        <v>420</v>
      </c>
      <c r="BD23" s="4">
        <v>26487</v>
      </c>
      <c r="BG23" s="1">
        <v>0.60199999999999998</v>
      </c>
      <c r="BH23">
        <v>197</v>
      </c>
      <c r="BJ23">
        <f t="shared" si="2"/>
        <v>3239360.1</v>
      </c>
    </row>
    <row r="24" spans="15:62" x14ac:dyDescent="0.25">
      <c r="AG24">
        <v>120</v>
      </c>
      <c r="AH24">
        <v>296</v>
      </c>
      <c r="AJ24">
        <v>391</v>
      </c>
      <c r="AK24">
        <v>72</v>
      </c>
      <c r="AV24" s="4">
        <v>80</v>
      </c>
      <c r="AW24" s="1">
        <v>79.599999999999994</v>
      </c>
      <c r="AY24" s="1">
        <v>1.64</v>
      </c>
      <c r="BA24">
        <v>415</v>
      </c>
      <c r="BD24" s="4">
        <v>28555</v>
      </c>
      <c r="BG24" s="1">
        <v>0.68200000000000005</v>
      </c>
      <c r="BH24">
        <v>197</v>
      </c>
      <c r="BJ24">
        <f t="shared" si="2"/>
        <v>3352357</v>
      </c>
    </row>
    <row r="25" spans="15:62" x14ac:dyDescent="0.25">
      <c r="AG25">
        <v>125</v>
      </c>
      <c r="AH25">
        <v>280</v>
      </c>
      <c r="AJ25">
        <v>391</v>
      </c>
      <c r="AK25">
        <v>72</v>
      </c>
      <c r="AV25" s="4">
        <v>85</v>
      </c>
      <c r="AW25" s="1">
        <v>84.9</v>
      </c>
      <c r="AY25" s="1">
        <v>1.75</v>
      </c>
      <c r="BA25">
        <v>410</v>
      </c>
      <c r="BD25" s="4">
        <v>31282</v>
      </c>
      <c r="BG25" s="1">
        <v>0.77600000000000002</v>
      </c>
      <c r="BH25">
        <v>197</v>
      </c>
      <c r="BJ25">
        <f t="shared" si="2"/>
        <v>3506712.1999999997</v>
      </c>
    </row>
    <row r="26" spans="15:62" x14ac:dyDescent="0.25">
      <c r="AV26" s="4">
        <v>90</v>
      </c>
      <c r="AW26" s="1">
        <v>89.8</v>
      </c>
      <c r="AY26" s="1">
        <v>1.85</v>
      </c>
      <c r="BA26">
        <v>402</v>
      </c>
      <c r="BD26" s="4">
        <v>34330</v>
      </c>
      <c r="BG26" s="1">
        <v>0.86099999999999999</v>
      </c>
      <c r="BH26">
        <v>197</v>
      </c>
      <c r="BJ26">
        <f t="shared" si="2"/>
        <v>3680176</v>
      </c>
    </row>
    <row r="27" spans="15:62" x14ac:dyDescent="0.25">
      <c r="AV27" s="4">
        <v>95</v>
      </c>
      <c r="AW27" s="1">
        <v>94.6</v>
      </c>
      <c r="AY27" s="4">
        <v>1.95</v>
      </c>
      <c r="BA27" s="4">
        <v>388</v>
      </c>
      <c r="BD27" s="4">
        <v>37518</v>
      </c>
      <c r="BG27" s="1">
        <v>0.96099999999999997</v>
      </c>
      <c r="BH27">
        <v>197</v>
      </c>
      <c r="BJ27">
        <f t="shared" si="2"/>
        <v>3841843.2000000002</v>
      </c>
    </row>
    <row r="28" spans="15:62" x14ac:dyDescent="0.25">
      <c r="AV28" s="4">
        <v>100</v>
      </c>
      <c r="AW28" s="1">
        <v>100</v>
      </c>
      <c r="AY28" s="4">
        <v>2.06</v>
      </c>
      <c r="BA28" s="4">
        <v>375</v>
      </c>
      <c r="BD28" s="4">
        <v>41474</v>
      </c>
      <c r="BG28" s="1">
        <v>1.0720000000000001</v>
      </c>
      <c r="BH28">
        <v>197</v>
      </c>
      <c r="BJ28">
        <f t="shared" si="2"/>
        <v>4022978</v>
      </c>
    </row>
    <row r="29" spans="15:62" x14ac:dyDescent="0.25">
      <c r="AV29" s="4">
        <v>105</v>
      </c>
      <c r="AW29" s="1">
        <v>104.9</v>
      </c>
      <c r="AY29" s="4">
        <v>2.16</v>
      </c>
      <c r="BA29" s="4">
        <v>361</v>
      </c>
      <c r="BD29" s="4">
        <v>45145</v>
      </c>
      <c r="BG29" s="1">
        <v>1.18</v>
      </c>
      <c r="BH29">
        <v>197</v>
      </c>
      <c r="BJ29">
        <f t="shared" si="2"/>
        <v>4157854.4999999995</v>
      </c>
    </row>
    <row r="30" spans="15:62" x14ac:dyDescent="0.25">
      <c r="AV30" s="4">
        <v>110</v>
      </c>
      <c r="AW30" s="1"/>
      <c r="BA30" s="4">
        <v>345</v>
      </c>
      <c r="BG30" s="1"/>
    </row>
    <row r="31" spans="15:62" x14ac:dyDescent="0.25">
      <c r="AV31" s="4">
        <v>120</v>
      </c>
      <c r="AW31" s="1"/>
      <c r="BA31" s="4"/>
      <c r="BG31" s="1"/>
    </row>
    <row r="32" spans="15:62" x14ac:dyDescent="0.25">
      <c r="AV32" s="4">
        <v>130</v>
      </c>
      <c r="AW32" s="1">
        <v>129.4</v>
      </c>
      <c r="AY32" s="4">
        <v>2.66</v>
      </c>
      <c r="BD32" s="4">
        <v>67963</v>
      </c>
      <c r="BG32" s="1">
        <v>1.7929999999999999</v>
      </c>
      <c r="BH32">
        <v>196.8</v>
      </c>
      <c r="BJ32">
        <f t="shared" si="2"/>
        <v>4580706.2</v>
      </c>
    </row>
    <row r="34" spans="4:62" x14ac:dyDescent="0.25">
      <c r="AV34" s="4">
        <v>120</v>
      </c>
      <c r="AW34" s="1">
        <v>119.5</v>
      </c>
      <c r="AY34" s="4">
        <v>2.46</v>
      </c>
      <c r="BG34" s="1">
        <v>1.528</v>
      </c>
    </row>
    <row r="35" spans="4:62" x14ac:dyDescent="0.25">
      <c r="AV35" s="4">
        <v>95</v>
      </c>
      <c r="AW35" s="1">
        <v>95.1</v>
      </c>
      <c r="AY35" s="1">
        <v>1.96</v>
      </c>
      <c r="BD35" s="4">
        <v>37234</v>
      </c>
      <c r="BG35" s="1">
        <v>0.97199999999999998</v>
      </c>
      <c r="BH35">
        <v>197</v>
      </c>
      <c r="BJ35">
        <f>(BH35-AW35)*BD35</f>
        <v>3794144.6</v>
      </c>
    </row>
    <row r="40" spans="4:62" x14ac:dyDescent="0.25">
      <c r="N40" t="s">
        <v>62</v>
      </c>
      <c r="O40" t="s">
        <v>4</v>
      </c>
      <c r="P40" t="s">
        <v>55</v>
      </c>
      <c r="Q40" t="s">
        <v>63</v>
      </c>
      <c r="R40" t="s">
        <v>45</v>
      </c>
      <c r="S40" t="s">
        <v>46</v>
      </c>
      <c r="T40" t="s">
        <v>56</v>
      </c>
      <c r="U40" t="s">
        <v>57</v>
      </c>
      <c r="V40" t="s">
        <v>39</v>
      </c>
      <c r="W40" t="s">
        <v>73</v>
      </c>
      <c r="X40" t="s">
        <v>42</v>
      </c>
      <c r="AA40" t="s">
        <v>61</v>
      </c>
    </row>
    <row r="41" spans="4:62" x14ac:dyDescent="0.25">
      <c r="N41">
        <v>34.99</v>
      </c>
      <c r="O41">
        <v>35</v>
      </c>
      <c r="P41">
        <v>335</v>
      </c>
      <c r="Q41">
        <v>297</v>
      </c>
      <c r="R41">
        <v>260</v>
      </c>
      <c r="S41">
        <v>120</v>
      </c>
      <c r="T41">
        <v>0.151</v>
      </c>
      <c r="U41">
        <v>0.77</v>
      </c>
      <c r="V41">
        <v>0.20200000000000001</v>
      </c>
      <c r="W41">
        <v>60</v>
      </c>
      <c r="X41">
        <v>196.8</v>
      </c>
    </row>
    <row r="42" spans="4:62" x14ac:dyDescent="0.25">
      <c r="D42" t="s">
        <v>64</v>
      </c>
      <c r="E42" t="s">
        <v>65</v>
      </c>
      <c r="F42" t="s">
        <v>66</v>
      </c>
      <c r="H42" t="s">
        <v>55</v>
      </c>
      <c r="I42" t="s">
        <v>63</v>
      </c>
      <c r="J42" t="s">
        <v>54</v>
      </c>
      <c r="K42" t="s">
        <v>67</v>
      </c>
      <c r="N42">
        <v>35.08</v>
      </c>
      <c r="P42">
        <v>315</v>
      </c>
      <c r="Q42">
        <v>316</v>
      </c>
      <c r="R42">
        <v>270</v>
      </c>
      <c r="S42">
        <v>110</v>
      </c>
      <c r="T42">
        <v>0.17499999999999999</v>
      </c>
      <c r="U42">
        <v>0.9</v>
      </c>
      <c r="V42">
        <v>0.2026</v>
      </c>
      <c r="W42">
        <v>64</v>
      </c>
    </row>
    <row r="43" spans="4:62" x14ac:dyDescent="0.25">
      <c r="N43">
        <v>35.119999999999997</v>
      </c>
      <c r="P43">
        <v>285</v>
      </c>
      <c r="Q43">
        <v>349</v>
      </c>
      <c r="R43">
        <v>260</v>
      </c>
      <c r="S43">
        <v>105</v>
      </c>
      <c r="T43">
        <v>0.217</v>
      </c>
      <c r="U43">
        <v>1.1299999999999999</v>
      </c>
      <c r="V43">
        <v>0.20243</v>
      </c>
      <c r="W43">
        <v>70</v>
      </c>
    </row>
    <row r="44" spans="4:62" x14ac:dyDescent="0.25">
      <c r="N44">
        <v>9.7899999999999991</v>
      </c>
      <c r="O44">
        <v>10</v>
      </c>
      <c r="P44">
        <v>150</v>
      </c>
      <c r="Q44">
        <v>718</v>
      </c>
      <c r="R44">
        <v>245</v>
      </c>
      <c r="S44">
        <v>189</v>
      </c>
      <c r="T44">
        <v>1.6E-2</v>
      </c>
      <c r="U44">
        <v>0.2</v>
      </c>
      <c r="V44">
        <v>5.2999999999999999E-2</v>
      </c>
      <c r="W44">
        <v>38</v>
      </c>
    </row>
    <row r="45" spans="4:62" x14ac:dyDescent="0.25">
      <c r="N45">
        <v>19.87</v>
      </c>
      <c r="O45">
        <v>20</v>
      </c>
      <c r="P45">
        <v>245</v>
      </c>
      <c r="R45">
        <v>260</v>
      </c>
      <c r="S45">
        <v>135</v>
      </c>
    </row>
    <row r="46" spans="4:62" x14ac:dyDescent="0.25">
      <c r="O46">
        <v>30</v>
      </c>
      <c r="P46">
        <v>310</v>
      </c>
      <c r="R46">
        <v>260</v>
      </c>
      <c r="S46">
        <v>125</v>
      </c>
    </row>
    <row r="47" spans="4:62" x14ac:dyDescent="0.25">
      <c r="O47">
        <v>40</v>
      </c>
      <c r="P47">
        <v>360</v>
      </c>
      <c r="R47">
        <v>290</v>
      </c>
      <c r="S47">
        <v>115</v>
      </c>
    </row>
    <row r="48" spans="4:62" x14ac:dyDescent="0.25">
      <c r="O48">
        <v>50</v>
      </c>
      <c r="P48">
        <v>380</v>
      </c>
      <c r="R48">
        <v>290</v>
      </c>
      <c r="S48">
        <v>115</v>
      </c>
    </row>
    <row r="49" spans="15:19" x14ac:dyDescent="0.25">
      <c r="O49">
        <v>60</v>
      </c>
      <c r="P49">
        <v>400</v>
      </c>
      <c r="R49">
        <v>320</v>
      </c>
      <c r="S49">
        <v>100</v>
      </c>
    </row>
    <row r="50" spans="15:19" x14ac:dyDescent="0.25">
      <c r="O50">
        <v>70</v>
      </c>
      <c r="P50">
        <v>398</v>
      </c>
      <c r="R50">
        <v>320</v>
      </c>
      <c r="S50">
        <v>95</v>
      </c>
    </row>
    <row r="51" spans="15:19" x14ac:dyDescent="0.25">
      <c r="O51">
        <v>80</v>
      </c>
      <c r="P51">
        <v>390</v>
      </c>
      <c r="R51">
        <v>320</v>
      </c>
      <c r="S51">
        <v>90</v>
      </c>
    </row>
    <row r="52" spans="15:19" x14ac:dyDescent="0.25">
      <c r="O52">
        <v>85</v>
      </c>
      <c r="P52">
        <v>380</v>
      </c>
      <c r="R52">
        <v>320</v>
      </c>
      <c r="S52">
        <v>90</v>
      </c>
    </row>
    <row r="53" spans="15:19" x14ac:dyDescent="0.25">
      <c r="O53">
        <v>90</v>
      </c>
      <c r="P53">
        <v>370</v>
      </c>
      <c r="R53">
        <v>320</v>
      </c>
      <c r="S53">
        <v>85</v>
      </c>
    </row>
    <row r="54" spans="15:19" x14ac:dyDescent="0.25">
      <c r="O54">
        <v>95</v>
      </c>
      <c r="P54">
        <v>360</v>
      </c>
      <c r="R54">
        <v>320</v>
      </c>
      <c r="S54">
        <v>80</v>
      </c>
    </row>
    <row r="55" spans="15:19" x14ac:dyDescent="0.25">
      <c r="O55">
        <v>100</v>
      </c>
      <c r="P55">
        <v>350</v>
      </c>
      <c r="R55">
        <v>320</v>
      </c>
      <c r="S55">
        <v>80</v>
      </c>
    </row>
    <row r="56" spans="15:19" x14ac:dyDescent="0.25">
      <c r="O56">
        <v>105</v>
      </c>
      <c r="P56">
        <v>340</v>
      </c>
      <c r="R56">
        <v>320</v>
      </c>
      <c r="S56">
        <v>75</v>
      </c>
    </row>
    <row r="57" spans="15:19" x14ac:dyDescent="0.25">
      <c r="O57">
        <v>110</v>
      </c>
      <c r="P57">
        <v>325</v>
      </c>
      <c r="R57">
        <v>320</v>
      </c>
      <c r="S57">
        <v>80</v>
      </c>
    </row>
    <row r="58" spans="15:19" x14ac:dyDescent="0.25">
      <c r="O58">
        <v>115</v>
      </c>
      <c r="P58">
        <v>312</v>
      </c>
      <c r="R58">
        <v>330</v>
      </c>
      <c r="S58">
        <v>72</v>
      </c>
    </row>
    <row r="59" spans="15:19" x14ac:dyDescent="0.25">
      <c r="O59">
        <v>120</v>
      </c>
      <c r="P59">
        <v>296</v>
      </c>
      <c r="R59">
        <v>391</v>
      </c>
      <c r="S59">
        <v>72</v>
      </c>
    </row>
    <row r="60" spans="15:19" x14ac:dyDescent="0.25">
      <c r="O60">
        <v>125</v>
      </c>
      <c r="P60">
        <v>280</v>
      </c>
      <c r="R60">
        <v>391</v>
      </c>
      <c r="S60">
        <v>72</v>
      </c>
    </row>
  </sheetData>
  <mergeCells count="5">
    <mergeCell ref="AV4:AY4"/>
    <mergeCell ref="AW5:AX5"/>
    <mergeCell ref="AY5:AZ5"/>
    <mergeCell ref="BA5:BB5"/>
    <mergeCell ref="BC5:BD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6"/>
  <sheetViews>
    <sheetView tabSelected="1" topLeftCell="B68" zoomScaleNormal="100" workbookViewId="0">
      <selection activeCell="H97" sqref="H97"/>
    </sheetView>
  </sheetViews>
  <sheetFormatPr defaultRowHeight="15" x14ac:dyDescent="0.25"/>
  <cols>
    <col min="2" max="2" width="14.42578125" customWidth="1"/>
    <col min="3" max="3" width="13.85546875" customWidth="1"/>
    <col min="4" max="4" width="13.42578125" customWidth="1"/>
    <col min="5" max="5" width="12.140625" customWidth="1"/>
    <col min="7" max="7" width="21.7109375" customWidth="1"/>
    <col min="8" max="8" width="17.5703125" customWidth="1"/>
    <col min="9" max="9" width="6.28515625" customWidth="1"/>
    <col min="10" max="10" width="14.5703125" customWidth="1"/>
    <col min="11" max="11" width="19" customWidth="1"/>
  </cols>
  <sheetData>
    <row r="4" spans="3:11" x14ac:dyDescent="0.25">
      <c r="C4" t="s">
        <v>70</v>
      </c>
      <c r="D4" t="s">
        <v>68</v>
      </c>
      <c r="E4" t="s">
        <v>69</v>
      </c>
    </row>
    <row r="5" spans="3:11" x14ac:dyDescent="0.25">
      <c r="C5">
        <v>888</v>
      </c>
      <c r="D5">
        <v>69.099999999999994</v>
      </c>
      <c r="E5">
        <v>69</v>
      </c>
      <c r="G5" s="2">
        <f t="array" ref="G5:H18">LINEST(D5:D18,C5:C18,TRUE,TRUE)</f>
        <v>7.7246215410785038E-2</v>
      </c>
      <c r="H5" s="2">
        <v>0.53534344345591478</v>
      </c>
      <c r="I5" s="2"/>
      <c r="J5" s="2">
        <f t="array" ref="J5:K18">LINEST(E5:E18,C5:C18,TRUE,TRUE)</f>
        <v>7.7114425512777973E-2</v>
      </c>
      <c r="K5" s="2">
        <v>0.57672731661632781</v>
      </c>
    </row>
    <row r="6" spans="3:11" x14ac:dyDescent="0.25">
      <c r="C6">
        <v>514</v>
      </c>
      <c r="D6">
        <v>40.200000000000003</v>
      </c>
      <c r="E6">
        <v>40.200000000000003</v>
      </c>
      <c r="G6">
        <v>3.3539456779412714E-5</v>
      </c>
      <c r="H6">
        <v>5.8007966740907232E-2</v>
      </c>
      <c r="J6">
        <v>4.1103477179953709E-5</v>
      </c>
      <c r="K6">
        <v>7.1090272954389341E-2</v>
      </c>
    </row>
    <row r="7" spans="3:11" x14ac:dyDescent="0.25">
      <c r="C7">
        <v>753</v>
      </c>
      <c r="D7">
        <v>58.8</v>
      </c>
      <c r="E7">
        <v>58.7</v>
      </c>
      <c r="G7">
        <v>0.99999773776409795</v>
      </c>
      <c r="H7">
        <v>7.7743956977067388E-2</v>
      </c>
      <c r="J7">
        <v>0.99999659069672109</v>
      </c>
      <c r="K7">
        <v>9.5277242637027207E-2</v>
      </c>
    </row>
    <row r="8" spans="3:11" x14ac:dyDescent="0.25">
      <c r="C8">
        <v>1131</v>
      </c>
      <c r="D8">
        <v>88</v>
      </c>
      <c r="E8">
        <v>87.9</v>
      </c>
      <c r="G8">
        <v>5304474.5873711249</v>
      </c>
      <c r="H8">
        <v>12</v>
      </c>
      <c r="J8">
        <v>3519768.7348249704</v>
      </c>
      <c r="K8">
        <v>12</v>
      </c>
    </row>
    <row r="9" spans="3:11" x14ac:dyDescent="0.25">
      <c r="C9">
        <v>1259</v>
      </c>
      <c r="D9">
        <v>97.7</v>
      </c>
      <c r="E9">
        <v>97.6</v>
      </c>
      <c r="G9">
        <v>32060.89604195442</v>
      </c>
      <c r="H9">
        <v>7.2529474157425264E-2</v>
      </c>
      <c r="J9">
        <v>31951.591066964429</v>
      </c>
      <c r="K9">
        <v>0.10893303557417947</v>
      </c>
    </row>
    <row r="10" spans="3:11" x14ac:dyDescent="0.25">
      <c r="C10">
        <v>1385</v>
      </c>
      <c r="D10">
        <v>107.5</v>
      </c>
      <c r="E10">
        <v>107.3</v>
      </c>
      <c r="G10" t="e">
        <v>#N/A</v>
      </c>
      <c r="H10" t="e">
        <v>#N/A</v>
      </c>
      <c r="J10" t="e">
        <v>#N/A</v>
      </c>
      <c r="K10" t="e">
        <v>#N/A</v>
      </c>
    </row>
    <row r="11" spans="3:11" x14ac:dyDescent="0.25">
      <c r="C11">
        <v>1510</v>
      </c>
      <c r="D11">
        <v>117.2</v>
      </c>
      <c r="E11">
        <v>117</v>
      </c>
      <c r="G11" t="e">
        <v>#N/A</v>
      </c>
      <c r="H11" t="e">
        <v>#N/A</v>
      </c>
      <c r="J11" t="e">
        <v>#N/A</v>
      </c>
      <c r="K11" t="e">
        <v>#N/A</v>
      </c>
    </row>
    <row r="12" spans="3:11" x14ac:dyDescent="0.25">
      <c r="C12">
        <v>1760</v>
      </c>
      <c r="D12">
        <v>136.5</v>
      </c>
      <c r="E12">
        <v>136.5</v>
      </c>
      <c r="G12" t="e">
        <v>#N/A</v>
      </c>
      <c r="H12" t="e">
        <v>#N/A</v>
      </c>
      <c r="J12" t="e">
        <v>#N/A</v>
      </c>
      <c r="K12" t="e">
        <v>#N/A</v>
      </c>
    </row>
    <row r="13" spans="3:11" x14ac:dyDescent="0.25">
      <c r="C13">
        <v>1999</v>
      </c>
      <c r="D13">
        <v>154.80000000000001</v>
      </c>
      <c r="E13">
        <v>154.6</v>
      </c>
      <c r="G13" t="e">
        <v>#N/A</v>
      </c>
      <c r="H13" t="e">
        <v>#N/A</v>
      </c>
      <c r="J13" t="e">
        <v>#N/A</v>
      </c>
      <c r="K13" t="e">
        <v>#N/A</v>
      </c>
    </row>
    <row r="14" spans="3:11" x14ac:dyDescent="0.25">
      <c r="C14">
        <v>2108</v>
      </c>
      <c r="D14">
        <v>163.30000000000001</v>
      </c>
      <c r="E14">
        <v>163</v>
      </c>
      <c r="G14" t="e">
        <v>#N/A</v>
      </c>
      <c r="H14" t="e">
        <v>#N/A</v>
      </c>
      <c r="J14" t="e">
        <v>#N/A</v>
      </c>
      <c r="K14" t="e">
        <v>#N/A</v>
      </c>
    </row>
    <row r="15" spans="3:11" x14ac:dyDescent="0.25">
      <c r="C15">
        <v>2207</v>
      </c>
      <c r="D15">
        <v>171</v>
      </c>
      <c r="E15">
        <v>170.8</v>
      </c>
      <c r="G15" t="e">
        <v>#N/A</v>
      </c>
      <c r="H15" t="e">
        <v>#N/A</v>
      </c>
      <c r="J15" t="e">
        <v>#N/A</v>
      </c>
      <c r="K15" t="e">
        <v>#N/A</v>
      </c>
    </row>
    <row r="16" spans="3:11" x14ac:dyDescent="0.25">
      <c r="C16">
        <v>2256</v>
      </c>
      <c r="D16">
        <v>174.9</v>
      </c>
      <c r="E16">
        <v>174.6</v>
      </c>
      <c r="G16" t="e">
        <v>#N/A</v>
      </c>
      <c r="H16" t="e">
        <v>#N/A</v>
      </c>
      <c r="J16" t="e">
        <v>#N/A</v>
      </c>
      <c r="K16" t="e">
        <v>#N/A</v>
      </c>
    </row>
    <row r="17" spans="3:11" x14ac:dyDescent="0.25">
      <c r="C17">
        <v>2407</v>
      </c>
      <c r="D17">
        <v>186.5</v>
      </c>
      <c r="E17">
        <v>186.2</v>
      </c>
      <c r="G17" t="e">
        <v>#N/A</v>
      </c>
      <c r="H17" t="e">
        <v>#N/A</v>
      </c>
      <c r="J17" t="e">
        <v>#N/A</v>
      </c>
      <c r="K17" t="e">
        <v>#N/A</v>
      </c>
    </row>
    <row r="18" spans="3:11" x14ac:dyDescent="0.25">
      <c r="C18">
        <v>2430</v>
      </c>
      <c r="D18">
        <v>188.3</v>
      </c>
      <c r="E18">
        <v>188</v>
      </c>
      <c r="G18" t="e">
        <v>#N/A</v>
      </c>
      <c r="H18" t="e">
        <v>#N/A</v>
      </c>
      <c r="J18" t="e">
        <v>#N/A</v>
      </c>
      <c r="K18" t="e">
        <v>#N/A</v>
      </c>
    </row>
    <row r="23" spans="3:11" x14ac:dyDescent="0.25">
      <c r="H23" s="3" t="s">
        <v>71</v>
      </c>
      <c r="I23" s="3"/>
      <c r="J23" s="3" t="s">
        <v>72</v>
      </c>
    </row>
    <row r="24" spans="3:11" x14ac:dyDescent="0.25">
      <c r="H24" s="3">
        <f>(G5+J5)/2</f>
        <v>7.7180320461781499E-2</v>
      </c>
      <c r="I24" s="3"/>
      <c r="J24" s="3">
        <f>(H5+K5)/2</f>
        <v>0.5560353800361213</v>
      </c>
    </row>
    <row r="26" spans="3:11" x14ac:dyDescent="0.25">
      <c r="E26">
        <f t="array" ref="E26:F26">LINEST(C5:C18,D5:D18,TRUE,TRUE)</f>
        <v>12.945588757277539</v>
      </c>
      <c r="F26">
        <v>-6.9266830366677823</v>
      </c>
    </row>
    <row r="27" spans="3:11" x14ac:dyDescent="0.25">
      <c r="G27">
        <f>(E26+E28)/2</f>
        <v>12.945588757277539</v>
      </c>
      <c r="H27">
        <f>(F26+F28)/2</f>
        <v>-6.9266830366677823</v>
      </c>
    </row>
    <row r="28" spans="3:11" x14ac:dyDescent="0.25">
      <c r="E28">
        <f t="array" ref="E28:F28">LINEST(C5:C18,D5:D18,TRUE,TRUE)</f>
        <v>12.945588757277539</v>
      </c>
      <c r="F28">
        <v>-6.9266830366677823</v>
      </c>
    </row>
    <row r="37" spans="3:8" x14ac:dyDescent="0.25">
      <c r="C37" t="s">
        <v>74</v>
      </c>
      <c r="D37" t="s">
        <v>75</v>
      </c>
    </row>
    <row r="38" spans="3:8" x14ac:dyDescent="0.25">
      <c r="C38">
        <v>2041</v>
      </c>
      <c r="D38">
        <v>9.1999999999999998E-2</v>
      </c>
      <c r="G38">
        <f t="array" ref="G38:H54">LINEST(D38:D72,C38:C72,TRUE,TRUE)</f>
        <v>1.1855176981541796E-2</v>
      </c>
      <c r="H38">
        <v>-24.085060625407152</v>
      </c>
    </row>
    <row r="39" spans="3:8" x14ac:dyDescent="0.25">
      <c r="C39">
        <v>2060</v>
      </c>
      <c r="D39">
        <v>0.316</v>
      </c>
      <c r="G39">
        <v>1.2840069484267794E-5</v>
      </c>
      <c r="H39">
        <v>2.5907642277546421E-2</v>
      </c>
    </row>
    <row r="40" spans="3:8" x14ac:dyDescent="0.25">
      <c r="C40">
        <v>2091</v>
      </c>
      <c r="D40">
        <v>0.69699999999999995</v>
      </c>
      <c r="G40">
        <v>0.9999612906576828</v>
      </c>
      <c r="H40">
        <v>9.989116653231522E-3</v>
      </c>
    </row>
    <row r="41" spans="3:8" x14ac:dyDescent="0.25">
      <c r="C41">
        <v>2119</v>
      </c>
      <c r="D41">
        <v>1.0269999999999999</v>
      </c>
      <c r="G41">
        <v>852474.37999067502</v>
      </c>
      <c r="H41">
        <v>33</v>
      </c>
    </row>
    <row r="42" spans="3:8" x14ac:dyDescent="0.25">
      <c r="C42">
        <v>2159</v>
      </c>
      <c r="D42">
        <v>1.5</v>
      </c>
      <c r="G42">
        <v>85.061983486528675</v>
      </c>
      <c r="H42">
        <v>3.2928208998916214E-3</v>
      </c>
    </row>
    <row r="43" spans="3:8" x14ac:dyDescent="0.25">
      <c r="C43">
        <v>2199</v>
      </c>
      <c r="D43">
        <v>1.976</v>
      </c>
      <c r="G43" t="e">
        <v>#N/A</v>
      </c>
      <c r="H43" t="e">
        <v>#N/A</v>
      </c>
    </row>
    <row r="44" spans="3:8" x14ac:dyDescent="0.25">
      <c r="C44">
        <v>2205</v>
      </c>
      <c r="D44">
        <v>2.0510000000000002</v>
      </c>
      <c r="G44" t="e">
        <v>#N/A</v>
      </c>
      <c r="H44" t="e">
        <v>#N/A</v>
      </c>
    </row>
    <row r="45" spans="3:8" x14ac:dyDescent="0.25">
      <c r="C45">
        <v>1828</v>
      </c>
      <c r="D45">
        <v>-2.444</v>
      </c>
      <c r="G45" t="e">
        <v>#N/A</v>
      </c>
      <c r="H45" t="e">
        <v>#N/A</v>
      </c>
    </row>
    <row r="46" spans="3:8" x14ac:dyDescent="0.25">
      <c r="C46">
        <v>2238</v>
      </c>
      <c r="D46">
        <v>2.4470000000000001</v>
      </c>
      <c r="G46" t="e">
        <v>#N/A</v>
      </c>
      <c r="H46" t="e">
        <v>#N/A</v>
      </c>
    </row>
    <row r="47" spans="3:8" x14ac:dyDescent="0.25">
      <c r="C47">
        <v>2308</v>
      </c>
      <c r="D47" s="3">
        <v>3.278</v>
      </c>
      <c r="G47" t="e">
        <v>#N/A</v>
      </c>
      <c r="H47" t="e">
        <v>#N/A</v>
      </c>
    </row>
    <row r="48" spans="3:8" x14ac:dyDescent="0.25">
      <c r="C48">
        <v>1755</v>
      </c>
      <c r="D48">
        <v>-3.2789999999999999</v>
      </c>
      <c r="G48" t="e">
        <v>#N/A</v>
      </c>
      <c r="H48" t="e">
        <v>#N/A</v>
      </c>
    </row>
    <row r="49" spans="3:8" x14ac:dyDescent="0.25">
      <c r="C49">
        <v>1597</v>
      </c>
      <c r="D49" s="3">
        <v>-5.15</v>
      </c>
      <c r="G49" t="e">
        <v>#N/A</v>
      </c>
      <c r="H49" t="e">
        <v>#N/A</v>
      </c>
    </row>
    <row r="50" spans="3:8" x14ac:dyDescent="0.25">
      <c r="C50">
        <v>1859</v>
      </c>
      <c r="D50">
        <v>-2.0510000000000002</v>
      </c>
      <c r="G50" t="e">
        <v>#N/A</v>
      </c>
      <c r="H50" t="e">
        <v>#N/A</v>
      </c>
    </row>
    <row r="51" spans="3:8" x14ac:dyDescent="0.25">
      <c r="C51">
        <v>1875</v>
      </c>
      <c r="D51">
        <v>-1.859</v>
      </c>
      <c r="G51" t="e">
        <v>#N/A</v>
      </c>
      <c r="H51" t="e">
        <v>#N/A</v>
      </c>
    </row>
    <row r="52" spans="3:8" x14ac:dyDescent="0.25">
      <c r="C52">
        <v>1910</v>
      </c>
      <c r="D52">
        <v>-1.4450000000000001</v>
      </c>
      <c r="G52" t="e">
        <v>#N/A</v>
      </c>
      <c r="H52" t="e">
        <v>#N/A</v>
      </c>
    </row>
    <row r="53" spans="3:8" x14ac:dyDescent="0.25">
      <c r="C53">
        <v>1922</v>
      </c>
      <c r="D53">
        <v>-1.294</v>
      </c>
      <c r="G53" t="e">
        <v>#N/A</v>
      </c>
      <c r="H53" t="e">
        <v>#N/A</v>
      </c>
    </row>
    <row r="54" spans="3:8" x14ac:dyDescent="0.25">
      <c r="C54">
        <v>1945</v>
      </c>
      <c r="D54">
        <v>-1.028</v>
      </c>
      <c r="G54" t="e">
        <v>#N/A</v>
      </c>
      <c r="H54" t="e">
        <v>#N/A</v>
      </c>
    </row>
    <row r="55" spans="3:8" x14ac:dyDescent="0.25">
      <c r="C55">
        <v>1960</v>
      </c>
      <c r="D55">
        <v>-0.84</v>
      </c>
    </row>
    <row r="56" spans="3:8" x14ac:dyDescent="0.25">
      <c r="C56">
        <v>1971</v>
      </c>
      <c r="D56">
        <v>-0.71299999999999997</v>
      </c>
    </row>
    <row r="57" spans="3:8" x14ac:dyDescent="0.25">
      <c r="C57">
        <v>1990</v>
      </c>
      <c r="D57">
        <v>-0.48599999999999999</v>
      </c>
    </row>
    <row r="58" spans="3:8" x14ac:dyDescent="0.25">
      <c r="C58">
        <v>2016</v>
      </c>
      <c r="D58">
        <v>-0.186</v>
      </c>
    </row>
    <row r="59" spans="3:8" x14ac:dyDescent="0.25">
      <c r="C59">
        <v>2031</v>
      </c>
      <c r="D59">
        <v>0</v>
      </c>
    </row>
    <row r="60" spans="3:8" x14ac:dyDescent="0.25">
      <c r="C60">
        <v>2031</v>
      </c>
      <c r="D60">
        <v>0</v>
      </c>
      <c r="G60" t="s">
        <v>77</v>
      </c>
      <c r="H60" t="s">
        <v>76</v>
      </c>
    </row>
    <row r="61" spans="3:8" x14ac:dyDescent="0.25">
      <c r="C61">
        <v>2025</v>
      </c>
      <c r="D61">
        <v>-6.3799999999999996E-2</v>
      </c>
      <c r="G61">
        <v>5</v>
      </c>
      <c r="H61">
        <f>(G61-$H$38)/$G$38</f>
        <v>2453.3636799089409</v>
      </c>
    </row>
    <row r="62" spans="3:8" x14ac:dyDescent="0.25">
      <c r="C62">
        <v>2024</v>
      </c>
      <c r="D62">
        <v>-8.4900000000000003E-2</v>
      </c>
      <c r="G62">
        <v>-5</v>
      </c>
      <c r="H62">
        <f>(G62-$H$38)/$G$38</f>
        <v>1609.8503341723281</v>
      </c>
    </row>
    <row r="63" spans="3:8" x14ac:dyDescent="0.25">
      <c r="C63">
        <v>2020</v>
      </c>
      <c r="D63">
        <v>-0.1288</v>
      </c>
      <c r="G63">
        <v>10</v>
      </c>
      <c r="H63">
        <f t="shared" ref="H63:H68" si="0">(G63-$H$38)/$G$38</f>
        <v>2875.1203527772473</v>
      </c>
    </row>
    <row r="64" spans="3:8" x14ac:dyDescent="0.25">
      <c r="C64">
        <v>2016</v>
      </c>
      <c r="D64">
        <v>-0.17299999999999999</v>
      </c>
      <c r="G64">
        <v>-10</v>
      </c>
      <c r="H64">
        <f t="shared" si="0"/>
        <v>1188.0936613040217</v>
      </c>
    </row>
    <row r="65" spans="2:8" x14ac:dyDescent="0.25">
      <c r="C65">
        <v>2011</v>
      </c>
      <c r="D65">
        <v>-0.245</v>
      </c>
      <c r="G65">
        <v>-2</v>
      </c>
      <c r="H65">
        <f t="shared" si="0"/>
        <v>1862.904337893312</v>
      </c>
    </row>
    <row r="66" spans="2:8" x14ac:dyDescent="0.25">
      <c r="C66">
        <v>2006</v>
      </c>
      <c r="D66">
        <v>-0.30399999999999999</v>
      </c>
      <c r="G66">
        <v>2</v>
      </c>
      <c r="H66">
        <f t="shared" si="0"/>
        <v>2200.3096761879569</v>
      </c>
    </row>
    <row r="67" spans="2:8" x14ac:dyDescent="0.25">
      <c r="C67">
        <v>1998</v>
      </c>
      <c r="D67">
        <v>-0.39240000000000003</v>
      </c>
      <c r="G67">
        <v>-16</v>
      </c>
      <c r="H67">
        <f t="shared" si="0"/>
        <v>681.98565386205394</v>
      </c>
    </row>
    <row r="68" spans="2:8" x14ac:dyDescent="0.25">
      <c r="C68">
        <v>2039</v>
      </c>
      <c r="D68">
        <v>9.3799999999999994E-2</v>
      </c>
      <c r="G68">
        <v>16</v>
      </c>
      <c r="H68">
        <f t="shared" si="0"/>
        <v>3381.2283602192151</v>
      </c>
    </row>
    <row r="69" spans="2:8" x14ac:dyDescent="0.25">
      <c r="C69">
        <v>2045</v>
      </c>
      <c r="D69">
        <v>0.155</v>
      </c>
    </row>
    <row r="70" spans="2:8" x14ac:dyDescent="0.25">
      <c r="C70">
        <v>2053</v>
      </c>
      <c r="D70">
        <v>0.26429999999999998</v>
      </c>
    </row>
    <row r="71" spans="2:8" x14ac:dyDescent="0.25">
      <c r="C71">
        <v>2059</v>
      </c>
      <c r="D71">
        <v>0.32769999999999999</v>
      </c>
    </row>
    <row r="72" spans="2:8" x14ac:dyDescent="0.25">
      <c r="C72">
        <v>2064</v>
      </c>
      <c r="D72">
        <v>0.39929999999999999</v>
      </c>
    </row>
    <row r="75" spans="2:8" x14ac:dyDescent="0.25">
      <c r="B75" s="1" t="s">
        <v>99</v>
      </c>
      <c r="C75" s="1" t="s">
        <v>74</v>
      </c>
      <c r="D75" s="1" t="s">
        <v>75</v>
      </c>
    </row>
    <row r="76" spans="2:8" x14ac:dyDescent="0.25">
      <c r="C76">
        <v>2053</v>
      </c>
      <c r="D76">
        <v>88.9</v>
      </c>
      <c r="G76">
        <f t="array" ref="G76:H76">LINEST(D76:D116,C76:C116,TRUE,TRUE)</f>
        <v>11.78372345670557</v>
      </c>
      <c r="H76">
        <v>-24102.134768148597</v>
      </c>
    </row>
    <row r="77" spans="2:8" x14ac:dyDescent="0.25">
      <c r="C77">
        <v>2048</v>
      </c>
      <c r="D77">
        <v>31.76</v>
      </c>
    </row>
    <row r="78" spans="2:8" x14ac:dyDescent="0.25">
      <c r="C78">
        <v>2055</v>
      </c>
      <c r="D78">
        <v>110.7</v>
      </c>
    </row>
    <row r="79" spans="2:8" x14ac:dyDescent="0.25">
      <c r="C79">
        <v>2059</v>
      </c>
      <c r="D79">
        <v>151.4</v>
      </c>
    </row>
    <row r="80" spans="2:8" x14ac:dyDescent="0.25">
      <c r="C80">
        <v>2063</v>
      </c>
      <c r="D80">
        <v>197.6</v>
      </c>
    </row>
    <row r="81" spans="3:4" x14ac:dyDescent="0.25">
      <c r="C81">
        <v>2069</v>
      </c>
      <c r="D81">
        <v>269</v>
      </c>
    </row>
    <row r="82" spans="3:4" x14ac:dyDescent="0.25">
      <c r="C82">
        <v>2073</v>
      </c>
      <c r="D82">
        <v>317</v>
      </c>
    </row>
    <row r="83" spans="3:4" x14ac:dyDescent="0.25">
      <c r="C83">
        <v>2079</v>
      </c>
      <c r="D83">
        <v>385</v>
      </c>
    </row>
    <row r="84" spans="3:4" x14ac:dyDescent="0.25">
      <c r="C84">
        <v>2085</v>
      </c>
      <c r="D84">
        <v>473</v>
      </c>
    </row>
    <row r="85" spans="3:4" x14ac:dyDescent="0.25">
      <c r="C85">
        <v>2089</v>
      </c>
      <c r="D85">
        <v>520</v>
      </c>
    </row>
    <row r="86" spans="3:4" x14ac:dyDescent="0.25">
      <c r="C86">
        <v>2102</v>
      </c>
      <c r="D86">
        <v>672</v>
      </c>
    </row>
    <row r="87" spans="3:4" x14ac:dyDescent="0.25">
      <c r="C87">
        <v>2109</v>
      </c>
      <c r="D87">
        <v>751</v>
      </c>
    </row>
    <row r="88" spans="3:4" x14ac:dyDescent="0.25">
      <c r="C88">
        <v>2117</v>
      </c>
      <c r="D88">
        <v>850</v>
      </c>
    </row>
    <row r="89" spans="3:4" x14ac:dyDescent="0.25">
      <c r="C89">
        <v>2127</v>
      </c>
      <c r="D89">
        <v>965</v>
      </c>
    </row>
    <row r="90" spans="3:4" x14ac:dyDescent="0.25">
      <c r="C90">
        <v>2137</v>
      </c>
      <c r="D90">
        <v>1082</v>
      </c>
    </row>
    <row r="91" spans="3:4" x14ac:dyDescent="0.25">
      <c r="C91">
        <v>2145</v>
      </c>
      <c r="D91">
        <v>1165</v>
      </c>
    </row>
    <row r="92" spans="3:4" x14ac:dyDescent="0.25">
      <c r="C92">
        <v>2154</v>
      </c>
      <c r="D92">
        <v>1280</v>
      </c>
    </row>
    <row r="93" spans="3:4" x14ac:dyDescent="0.25">
      <c r="C93">
        <v>2161</v>
      </c>
      <c r="D93">
        <v>1361</v>
      </c>
    </row>
    <row r="94" spans="3:4" x14ac:dyDescent="0.25">
      <c r="C94">
        <v>2167</v>
      </c>
      <c r="D94">
        <v>1439</v>
      </c>
    </row>
    <row r="95" spans="3:4" x14ac:dyDescent="0.25">
      <c r="C95">
        <v>2175</v>
      </c>
      <c r="D95">
        <v>1533</v>
      </c>
    </row>
    <row r="96" spans="3:4" x14ac:dyDescent="0.25">
      <c r="C96">
        <v>2184</v>
      </c>
      <c r="D96">
        <v>1638</v>
      </c>
    </row>
    <row r="97" spans="3:4" x14ac:dyDescent="0.25">
      <c r="C97">
        <v>2197</v>
      </c>
      <c r="D97">
        <v>1790</v>
      </c>
    </row>
    <row r="98" spans="3:4" x14ac:dyDescent="0.25">
      <c r="C98">
        <v>2205</v>
      </c>
      <c r="D98">
        <v>1880</v>
      </c>
    </row>
    <row r="99" spans="3:4" x14ac:dyDescent="0.25">
      <c r="C99">
        <v>2212</v>
      </c>
      <c r="D99">
        <v>1969</v>
      </c>
    </row>
    <row r="100" spans="3:4" x14ac:dyDescent="0.25">
      <c r="C100">
        <v>2220</v>
      </c>
      <c r="D100">
        <v>2054</v>
      </c>
    </row>
    <row r="101" spans="3:4" x14ac:dyDescent="0.25">
      <c r="C101">
        <v>1872</v>
      </c>
      <c r="D101">
        <v>-2046</v>
      </c>
    </row>
    <row r="102" spans="3:4" x14ac:dyDescent="0.25">
      <c r="C102">
        <v>1878</v>
      </c>
      <c r="D102">
        <v>-1969</v>
      </c>
    </row>
    <row r="103" spans="3:4" x14ac:dyDescent="0.25">
      <c r="C103">
        <v>1891</v>
      </c>
      <c r="D103">
        <v>-1824</v>
      </c>
    </row>
    <row r="104" spans="3:4" x14ac:dyDescent="0.25">
      <c r="C104">
        <v>1903</v>
      </c>
      <c r="D104">
        <v>-1679</v>
      </c>
    </row>
    <row r="105" spans="3:4" x14ac:dyDescent="0.25">
      <c r="C105">
        <v>1912</v>
      </c>
      <c r="D105">
        <v>-1562</v>
      </c>
    </row>
    <row r="106" spans="3:4" x14ac:dyDescent="0.25">
      <c r="C106">
        <v>1929</v>
      </c>
      <c r="D106">
        <v>-1364</v>
      </c>
    </row>
    <row r="107" spans="3:4" x14ac:dyDescent="0.25">
      <c r="C107">
        <v>1950</v>
      </c>
      <c r="D107">
        <v>-1118</v>
      </c>
    </row>
    <row r="108" spans="3:4" x14ac:dyDescent="0.25">
      <c r="C108">
        <v>1965</v>
      </c>
      <c r="D108">
        <v>-947</v>
      </c>
    </row>
    <row r="109" spans="3:4" x14ac:dyDescent="0.25">
      <c r="C109">
        <v>1977</v>
      </c>
      <c r="D109">
        <v>-796</v>
      </c>
    </row>
    <row r="110" spans="3:4" x14ac:dyDescent="0.25">
      <c r="C110">
        <v>1994</v>
      </c>
      <c r="D110">
        <v>-607</v>
      </c>
    </row>
    <row r="111" spans="3:4" x14ac:dyDescent="0.25">
      <c r="C111">
        <v>2003</v>
      </c>
      <c r="D111">
        <v>-500</v>
      </c>
    </row>
    <row r="112" spans="3:4" x14ac:dyDescent="0.25">
      <c r="C112">
        <v>2014</v>
      </c>
      <c r="D112">
        <v>-369</v>
      </c>
    </row>
    <row r="113" spans="3:4" x14ac:dyDescent="0.25">
      <c r="C113">
        <v>2017</v>
      </c>
      <c r="D113">
        <v>-328</v>
      </c>
    </row>
    <row r="114" spans="3:4" x14ac:dyDescent="0.25">
      <c r="C114">
        <v>2020</v>
      </c>
      <c r="D114">
        <v>-307</v>
      </c>
    </row>
    <row r="115" spans="3:4" x14ac:dyDescent="0.25">
      <c r="C115">
        <v>2025</v>
      </c>
      <c r="D115">
        <v>-243.6</v>
      </c>
    </row>
    <row r="116" spans="3:4" x14ac:dyDescent="0.25">
      <c r="C116">
        <v>2031</v>
      </c>
      <c r="D116">
        <v>-177.3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6"/>
  <sheetViews>
    <sheetView workbookViewId="0">
      <selection activeCell="C2" sqref="C2:K2"/>
    </sheetView>
  </sheetViews>
  <sheetFormatPr defaultRowHeight="15" x14ac:dyDescent="0.25"/>
  <sheetData>
    <row r="2" spans="3:11" x14ac:dyDescent="0.25">
      <c r="C2" t="s">
        <v>4</v>
      </c>
      <c r="D2" t="s">
        <v>67</v>
      </c>
      <c r="E2" t="s">
        <v>63</v>
      </c>
      <c r="F2" t="s">
        <v>39</v>
      </c>
      <c r="G2" t="s">
        <v>45</v>
      </c>
      <c r="H2" t="s">
        <v>46</v>
      </c>
      <c r="I2" t="s">
        <v>89</v>
      </c>
      <c r="J2" t="s">
        <v>90</v>
      </c>
      <c r="K2" t="s">
        <v>88</v>
      </c>
    </row>
    <row r="3" spans="3:11" x14ac:dyDescent="0.25">
      <c r="C3">
        <v>45.1</v>
      </c>
      <c r="D3">
        <v>12246</v>
      </c>
      <c r="E3">
        <v>187</v>
      </c>
      <c r="F3">
        <f t="shared" ref="F3:F8" si="0">D3/E3/256</f>
        <v>0.2558071524064171</v>
      </c>
      <c r="G3">
        <v>278</v>
      </c>
      <c r="H3">
        <v>168</v>
      </c>
      <c r="I3">
        <v>55</v>
      </c>
      <c r="J3">
        <v>33</v>
      </c>
      <c r="K3">
        <f>(D3/256-I3/2)/(197-C3)</f>
        <v>0.13387713956550362</v>
      </c>
    </row>
    <row r="4" spans="3:11" x14ac:dyDescent="0.25">
      <c r="C4">
        <v>50.4</v>
      </c>
      <c r="D4">
        <v>12584</v>
      </c>
      <c r="E4">
        <v>171</v>
      </c>
      <c r="F4">
        <f t="shared" si="0"/>
        <v>0.28746345029239767</v>
      </c>
      <c r="G4">
        <v>285</v>
      </c>
      <c r="H4">
        <v>172</v>
      </c>
      <c r="I4">
        <v>57</v>
      </c>
      <c r="J4">
        <v>34</v>
      </c>
      <c r="K4">
        <f t="shared" ref="K4:K16" si="1">(D4/256-I4/2)/(197-C4)</f>
        <v>0.14090211459754434</v>
      </c>
    </row>
    <row r="5" spans="3:11" x14ac:dyDescent="0.25">
      <c r="C5">
        <v>60.1</v>
      </c>
      <c r="D5">
        <v>13253</v>
      </c>
      <c r="E5">
        <v>148</v>
      </c>
      <c r="F5">
        <f t="shared" si="0"/>
        <v>0.34979413006756754</v>
      </c>
      <c r="G5">
        <v>320</v>
      </c>
      <c r="H5">
        <v>178</v>
      </c>
      <c r="I5">
        <v>64</v>
      </c>
      <c r="J5">
        <v>35</v>
      </c>
      <c r="K5">
        <f t="shared" si="1"/>
        <v>0.14440855551497442</v>
      </c>
    </row>
    <row r="6" spans="3:11" x14ac:dyDescent="0.25">
      <c r="C6">
        <v>69.5</v>
      </c>
      <c r="D6">
        <v>14128</v>
      </c>
      <c r="E6">
        <v>133</v>
      </c>
      <c r="F6">
        <f t="shared" si="0"/>
        <v>0.41494360902255639</v>
      </c>
      <c r="G6">
        <v>348</v>
      </c>
      <c r="H6">
        <v>178</v>
      </c>
      <c r="I6">
        <v>69</v>
      </c>
      <c r="J6">
        <v>35</v>
      </c>
      <c r="K6">
        <f t="shared" si="1"/>
        <v>0.16225490196078432</v>
      </c>
    </row>
    <row r="7" spans="3:11" x14ac:dyDescent="0.25">
      <c r="C7">
        <v>80.2</v>
      </c>
      <c r="D7">
        <v>15503</v>
      </c>
      <c r="E7">
        <v>124</v>
      </c>
      <c r="F7">
        <f t="shared" si="0"/>
        <v>0.48837575604838712</v>
      </c>
      <c r="G7">
        <v>360</v>
      </c>
      <c r="H7">
        <v>180</v>
      </c>
      <c r="I7">
        <v>72</v>
      </c>
      <c r="J7">
        <v>36</v>
      </c>
      <c r="K7">
        <f t="shared" si="1"/>
        <v>0.2102619327910959</v>
      </c>
    </row>
    <row r="8" spans="3:11" x14ac:dyDescent="0.25">
      <c r="C8">
        <v>84.8</v>
      </c>
      <c r="D8">
        <v>16344</v>
      </c>
      <c r="E8">
        <v>120</v>
      </c>
      <c r="F8">
        <f t="shared" si="0"/>
        <v>0.53203124999999996</v>
      </c>
      <c r="G8">
        <v>380</v>
      </c>
      <c r="H8">
        <v>185</v>
      </c>
      <c r="I8">
        <v>76</v>
      </c>
      <c r="J8">
        <v>37</v>
      </c>
      <c r="K8">
        <f t="shared" si="1"/>
        <v>0.23033645276292333</v>
      </c>
    </row>
    <row r="9" spans="3:11" x14ac:dyDescent="0.25">
      <c r="C9">
        <v>89.9</v>
      </c>
      <c r="D9">
        <v>17332</v>
      </c>
      <c r="E9">
        <v>119</v>
      </c>
      <c r="F9">
        <f t="shared" ref="F9:F16" si="2">D9/E9/256</f>
        <v>0.5689338235294118</v>
      </c>
      <c r="G9">
        <v>391</v>
      </c>
      <c r="H9">
        <v>185</v>
      </c>
      <c r="I9">
        <v>78</v>
      </c>
      <c r="J9">
        <v>37</v>
      </c>
      <c r="K9">
        <f t="shared" si="1"/>
        <v>0.26800303454715219</v>
      </c>
    </row>
    <row r="10" spans="3:11" x14ac:dyDescent="0.25">
      <c r="C10">
        <v>94.4</v>
      </c>
      <c r="D10">
        <v>18725</v>
      </c>
      <c r="E10">
        <v>117</v>
      </c>
      <c r="F10">
        <f t="shared" si="2"/>
        <v>0.62516693376068377</v>
      </c>
      <c r="G10">
        <v>430</v>
      </c>
      <c r="H10">
        <v>180</v>
      </c>
      <c r="I10">
        <v>86</v>
      </c>
      <c r="J10">
        <v>36</v>
      </c>
      <c r="K10">
        <f t="shared" si="1"/>
        <v>0.29380634746588696</v>
      </c>
    </row>
    <row r="11" spans="3:11" x14ac:dyDescent="0.25">
      <c r="C11" s="3">
        <v>100.4</v>
      </c>
      <c r="D11" s="3">
        <v>20146</v>
      </c>
      <c r="E11" s="3">
        <v>118</v>
      </c>
      <c r="F11" s="3">
        <f t="shared" si="2"/>
        <v>0.66690942796610164</v>
      </c>
      <c r="G11" s="3">
        <v>433</v>
      </c>
      <c r="H11" s="3">
        <v>180</v>
      </c>
      <c r="I11" s="3">
        <v>86</v>
      </c>
      <c r="J11" s="3">
        <v>36</v>
      </c>
      <c r="K11">
        <f t="shared" si="1"/>
        <v>0.36951669254658387</v>
      </c>
    </row>
    <row r="12" spans="3:11" x14ac:dyDescent="0.25">
      <c r="C12">
        <v>104.7</v>
      </c>
      <c r="D12">
        <v>20929</v>
      </c>
      <c r="E12">
        <v>120</v>
      </c>
      <c r="F12">
        <f t="shared" si="2"/>
        <v>0.68128255208333333</v>
      </c>
      <c r="G12">
        <v>405</v>
      </c>
      <c r="H12">
        <v>188</v>
      </c>
      <c r="I12">
        <v>81</v>
      </c>
      <c r="J12">
        <v>37</v>
      </c>
      <c r="K12">
        <f t="shared" si="1"/>
        <v>0.44695456392199351</v>
      </c>
    </row>
    <row r="13" spans="3:11" x14ac:dyDescent="0.25">
      <c r="C13">
        <v>110.2</v>
      </c>
      <c r="D13">
        <v>21692</v>
      </c>
      <c r="E13">
        <v>125</v>
      </c>
      <c r="F13">
        <f t="shared" si="2"/>
        <v>0.67787500000000001</v>
      </c>
      <c r="G13">
        <v>360</v>
      </c>
      <c r="H13">
        <v>178</v>
      </c>
      <c r="I13">
        <v>72</v>
      </c>
      <c r="J13">
        <v>35</v>
      </c>
      <c r="K13">
        <f t="shared" si="1"/>
        <v>0.56145593317972353</v>
      </c>
    </row>
    <row r="14" spans="3:11" x14ac:dyDescent="0.25">
      <c r="C14">
        <v>120.1</v>
      </c>
      <c r="D14">
        <v>24729</v>
      </c>
      <c r="E14">
        <v>132</v>
      </c>
      <c r="F14">
        <f t="shared" si="2"/>
        <v>0.73180042613636365</v>
      </c>
      <c r="G14">
        <v>368</v>
      </c>
      <c r="H14">
        <v>180</v>
      </c>
      <c r="I14">
        <v>73</v>
      </c>
      <c r="J14">
        <v>36</v>
      </c>
      <c r="K14">
        <f t="shared" si="1"/>
        <v>0.7815039824447334</v>
      </c>
    </row>
    <row r="15" spans="3:11" x14ac:dyDescent="0.25">
      <c r="C15">
        <v>130.1</v>
      </c>
      <c r="D15">
        <v>28211</v>
      </c>
      <c r="E15">
        <v>146</v>
      </c>
      <c r="F15">
        <f t="shared" si="2"/>
        <v>0.75478916952054798</v>
      </c>
      <c r="G15">
        <v>318</v>
      </c>
      <c r="H15">
        <v>175</v>
      </c>
      <c r="I15">
        <v>63</v>
      </c>
      <c r="J15">
        <v>36</v>
      </c>
      <c r="K15">
        <f t="shared" si="1"/>
        <v>1.1763709828101643</v>
      </c>
    </row>
    <row r="16" spans="3:11" x14ac:dyDescent="0.25">
      <c r="C16">
        <v>142.1</v>
      </c>
      <c r="D16">
        <v>34556</v>
      </c>
      <c r="E16">
        <v>171</v>
      </c>
      <c r="F16">
        <f t="shared" si="2"/>
        <v>0.78938230994152048</v>
      </c>
      <c r="G16">
        <v>185</v>
      </c>
      <c r="H16">
        <v>165</v>
      </c>
      <c r="I16">
        <v>57</v>
      </c>
      <c r="J16">
        <v>33</v>
      </c>
      <c r="K16">
        <f t="shared" si="1"/>
        <v>1.9396061020036428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4"/>
  <sheetViews>
    <sheetView workbookViewId="0">
      <selection activeCell="D5" sqref="D5"/>
    </sheetView>
  </sheetViews>
  <sheetFormatPr defaultRowHeight="15" x14ac:dyDescent="0.25"/>
  <sheetData>
    <row r="4" spans="4:12" x14ac:dyDescent="0.25">
      <c r="D4" t="s">
        <v>4</v>
      </c>
      <c r="E4" t="s">
        <v>67</v>
      </c>
      <c r="F4" t="s">
        <v>63</v>
      </c>
      <c r="G4" t="s">
        <v>39</v>
      </c>
      <c r="H4" t="s">
        <v>45</v>
      </c>
      <c r="I4" t="s">
        <v>46</v>
      </c>
      <c r="J4" t="s">
        <v>89</v>
      </c>
      <c r="K4" t="s">
        <v>90</v>
      </c>
      <c r="L4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7"/>
  <sheetViews>
    <sheetView workbookViewId="0">
      <selection activeCell="O30" sqref="O30"/>
    </sheetView>
  </sheetViews>
  <sheetFormatPr defaultRowHeight="15" x14ac:dyDescent="0.25"/>
  <cols>
    <col min="12" max="12" width="13" customWidth="1"/>
    <col min="13" max="13" width="13.42578125" customWidth="1"/>
  </cols>
  <sheetData>
    <row r="3" spans="3:14" x14ac:dyDescent="0.25">
      <c r="C3" t="s">
        <v>4</v>
      </c>
      <c r="D3" t="s">
        <v>5</v>
      </c>
      <c r="E3" t="s">
        <v>96</v>
      </c>
      <c r="F3" s="1" t="s">
        <v>63</v>
      </c>
      <c r="G3" t="s">
        <v>67</v>
      </c>
      <c r="H3" s="1"/>
      <c r="I3" t="s">
        <v>45</v>
      </c>
      <c r="J3" s="1" t="s">
        <v>97</v>
      </c>
      <c r="K3" t="s">
        <v>46</v>
      </c>
      <c r="L3" s="1"/>
      <c r="N3" s="1" t="s">
        <v>88</v>
      </c>
    </row>
    <row r="4" spans="3:14" x14ac:dyDescent="0.25">
      <c r="C4">
        <v>35.18</v>
      </c>
      <c r="D4">
        <v>356.8</v>
      </c>
      <c r="E4">
        <v>2003</v>
      </c>
      <c r="F4" s="1">
        <v>238</v>
      </c>
      <c r="G4">
        <v>11966</v>
      </c>
      <c r="H4" s="1">
        <f>G4/256</f>
        <v>46.7421875</v>
      </c>
      <c r="I4">
        <v>53</v>
      </c>
      <c r="J4" s="1">
        <f>I4/2</f>
        <v>26.5</v>
      </c>
      <c r="K4">
        <v>32</v>
      </c>
      <c r="L4" s="1">
        <f>K4/2</f>
        <v>16</v>
      </c>
      <c r="N4">
        <f>H4+J4</f>
        <v>73.2421875</v>
      </c>
    </row>
    <row r="5" spans="3:14" x14ac:dyDescent="0.25">
      <c r="C5">
        <v>46</v>
      </c>
      <c r="D5">
        <v>356.7</v>
      </c>
      <c r="E5">
        <v>2003</v>
      </c>
      <c r="F5" s="1">
        <v>193</v>
      </c>
      <c r="G5">
        <v>12734</v>
      </c>
      <c r="H5" s="1">
        <f t="shared" ref="H5:H11" si="0">G5/256</f>
        <v>49.7421875</v>
      </c>
      <c r="I5">
        <v>53</v>
      </c>
      <c r="J5" s="1">
        <f t="shared" ref="J5:J11" si="1">I5/2</f>
        <v>26.5</v>
      </c>
      <c r="K5">
        <v>32</v>
      </c>
      <c r="L5" s="1">
        <f t="shared" ref="L5:L11" si="2">K5/2</f>
        <v>16</v>
      </c>
      <c r="N5">
        <f t="shared" ref="N5:N11" si="3">H5+J5</f>
        <v>76.2421875</v>
      </c>
    </row>
    <row r="6" spans="3:14" x14ac:dyDescent="0.25">
      <c r="C6">
        <v>54.7</v>
      </c>
      <c r="D6">
        <v>356.6</v>
      </c>
      <c r="E6">
        <v>2003</v>
      </c>
      <c r="F6" s="1">
        <v>163</v>
      </c>
      <c r="G6">
        <v>13118</v>
      </c>
      <c r="H6" s="1">
        <f t="shared" si="0"/>
        <v>51.2421875</v>
      </c>
      <c r="I6">
        <v>58</v>
      </c>
      <c r="J6" s="1">
        <f t="shared" si="1"/>
        <v>29</v>
      </c>
      <c r="K6">
        <v>35</v>
      </c>
      <c r="L6" s="1">
        <f t="shared" si="2"/>
        <v>17.5</v>
      </c>
      <c r="N6">
        <f t="shared" si="3"/>
        <v>80.2421875</v>
      </c>
    </row>
    <row r="7" spans="3:14" x14ac:dyDescent="0.25">
      <c r="C7">
        <v>74.3</v>
      </c>
      <c r="D7">
        <v>356.5</v>
      </c>
      <c r="E7">
        <v>2003</v>
      </c>
      <c r="F7" s="1">
        <v>133</v>
      </c>
      <c r="G7">
        <v>14961</v>
      </c>
      <c r="H7" s="1">
        <f t="shared" si="0"/>
        <v>58.44140625</v>
      </c>
      <c r="I7">
        <v>70</v>
      </c>
      <c r="J7" s="1">
        <f t="shared" si="1"/>
        <v>35</v>
      </c>
      <c r="K7">
        <v>36</v>
      </c>
      <c r="L7" s="1">
        <f t="shared" si="2"/>
        <v>18</v>
      </c>
      <c r="N7">
        <f t="shared" si="3"/>
        <v>93.44140625</v>
      </c>
    </row>
    <row r="8" spans="3:14" x14ac:dyDescent="0.25">
      <c r="C8">
        <v>89.6</v>
      </c>
      <c r="D8">
        <v>356.9</v>
      </c>
      <c r="E8">
        <v>2003</v>
      </c>
      <c r="F8" s="1">
        <v>124</v>
      </c>
      <c r="G8">
        <v>17214</v>
      </c>
      <c r="H8" s="1">
        <f t="shared" si="0"/>
        <v>67.2421875</v>
      </c>
      <c r="I8">
        <v>70</v>
      </c>
      <c r="J8" s="1">
        <f t="shared" si="1"/>
        <v>35</v>
      </c>
      <c r="K8">
        <v>36</v>
      </c>
      <c r="L8" s="1">
        <f t="shared" si="2"/>
        <v>18</v>
      </c>
      <c r="N8">
        <f t="shared" si="3"/>
        <v>102.2421875</v>
      </c>
    </row>
    <row r="9" spans="3:14" x14ac:dyDescent="0.25">
      <c r="C9">
        <v>95.9</v>
      </c>
      <c r="D9">
        <v>357.1</v>
      </c>
      <c r="E9">
        <v>2003</v>
      </c>
      <c r="F9" s="1">
        <v>120</v>
      </c>
      <c r="G9">
        <v>19134</v>
      </c>
      <c r="H9" s="1">
        <f t="shared" si="0"/>
        <v>74.7421875</v>
      </c>
      <c r="I9">
        <v>85</v>
      </c>
      <c r="J9" s="1">
        <f t="shared" si="1"/>
        <v>42.5</v>
      </c>
      <c r="K9">
        <v>36</v>
      </c>
      <c r="L9" s="1">
        <f t="shared" si="2"/>
        <v>18</v>
      </c>
      <c r="N9">
        <f t="shared" si="3"/>
        <v>117.2421875</v>
      </c>
    </row>
    <row r="10" spans="3:14" x14ac:dyDescent="0.25">
      <c r="C10">
        <v>119.2</v>
      </c>
      <c r="D10">
        <v>356.5</v>
      </c>
      <c r="E10">
        <v>2003</v>
      </c>
      <c r="F10" s="1">
        <v>141</v>
      </c>
      <c r="G10">
        <v>24126</v>
      </c>
      <c r="H10" s="1">
        <f t="shared" si="0"/>
        <v>94.2421875</v>
      </c>
      <c r="I10">
        <v>56</v>
      </c>
      <c r="J10" s="1">
        <f t="shared" si="1"/>
        <v>28</v>
      </c>
      <c r="K10">
        <v>33</v>
      </c>
      <c r="L10" s="1">
        <f t="shared" si="2"/>
        <v>16.5</v>
      </c>
      <c r="N10">
        <f t="shared" si="3"/>
        <v>122.2421875</v>
      </c>
    </row>
    <row r="11" spans="3:14" x14ac:dyDescent="0.25">
      <c r="C11">
        <v>135.30000000000001</v>
      </c>
      <c r="D11">
        <v>356.7</v>
      </c>
      <c r="E11">
        <v>2003</v>
      </c>
      <c r="F11" s="1">
        <v>153</v>
      </c>
      <c r="G11">
        <v>31038</v>
      </c>
      <c r="H11" s="1">
        <f t="shared" si="0"/>
        <v>121.2421875</v>
      </c>
      <c r="I11">
        <v>72</v>
      </c>
      <c r="J11" s="1">
        <f t="shared" si="1"/>
        <v>36</v>
      </c>
      <c r="K11">
        <v>33</v>
      </c>
      <c r="L11" s="1">
        <f t="shared" si="2"/>
        <v>16.5</v>
      </c>
      <c r="N11">
        <f t="shared" si="3"/>
        <v>157.2421875</v>
      </c>
    </row>
    <row r="16" spans="3:14" x14ac:dyDescent="0.25">
      <c r="L16" s="7" t="s">
        <v>71</v>
      </c>
      <c r="M16" s="7" t="s">
        <v>72</v>
      </c>
    </row>
    <row r="17" spans="12:13" x14ac:dyDescent="0.25">
      <c r="L17" s="7">
        <f t="array" ref="L17:M17">LINEST(N4:N11,C4:C11,TRUE,TRUE)</f>
        <v>0.78150127756028331</v>
      </c>
      <c r="M17" s="7">
        <v>39.252527263231869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37"/>
  <sheetViews>
    <sheetView topLeftCell="C1" workbookViewId="0">
      <selection activeCell="M6" sqref="M6"/>
    </sheetView>
  </sheetViews>
  <sheetFormatPr defaultRowHeight="15" x14ac:dyDescent="0.25"/>
  <cols>
    <col min="4" max="6" width="9.140625" style="1"/>
    <col min="8" max="8" width="10.85546875" customWidth="1"/>
    <col min="9" max="9" width="11.85546875" customWidth="1"/>
    <col min="10" max="10" width="11.7109375" customWidth="1"/>
    <col min="15" max="15" width="9.140625" style="1"/>
    <col min="20" max="20" width="13.42578125" customWidth="1"/>
  </cols>
  <sheetData>
    <row r="5" spans="2:24" s="5" customFormat="1" x14ac:dyDescent="0.25">
      <c r="B5" s="5" t="s">
        <v>92</v>
      </c>
      <c r="C5" s="5" t="s">
        <v>4</v>
      </c>
      <c r="D5" s="1" t="s">
        <v>40</v>
      </c>
      <c r="E5" s="1"/>
      <c r="F5" s="1"/>
      <c r="G5" s="5" t="s">
        <v>67</v>
      </c>
      <c r="I5" s="5" t="s">
        <v>63</v>
      </c>
      <c r="K5" s="5" t="s">
        <v>89</v>
      </c>
      <c r="M5" s="5" t="s">
        <v>90</v>
      </c>
      <c r="O5" s="6" t="s">
        <v>88</v>
      </c>
      <c r="P5" s="5" t="s">
        <v>91</v>
      </c>
      <c r="T5" s="5" t="s">
        <v>93</v>
      </c>
    </row>
    <row r="6" spans="2:24" x14ac:dyDescent="0.25">
      <c r="B6">
        <f>197.5-C6</f>
        <v>137</v>
      </c>
      <c r="C6">
        <v>60.5</v>
      </c>
      <c r="D6" s="1">
        <v>0.1</v>
      </c>
      <c r="E6" s="1">
        <f>F6/B6</f>
        <v>14.781021897810218</v>
      </c>
      <c r="F6" s="1">
        <v>2025</v>
      </c>
      <c r="G6">
        <v>10569</v>
      </c>
      <c r="H6">
        <f>G6/256</f>
        <v>41.28515625</v>
      </c>
      <c r="I6">
        <v>127</v>
      </c>
      <c r="J6">
        <f>H6/I6</f>
        <v>0.32507997047244097</v>
      </c>
      <c r="K6">
        <v>58</v>
      </c>
      <c r="L6">
        <f>K6/2</f>
        <v>29</v>
      </c>
      <c r="M6">
        <v>46</v>
      </c>
      <c r="N6">
        <f>M6/2</f>
        <v>23</v>
      </c>
      <c r="O6" s="1">
        <f>(H6-L6)</f>
        <v>12.28515625</v>
      </c>
      <c r="P6">
        <f>I6-H6-N6</f>
        <v>62.71484375</v>
      </c>
      <c r="T6">
        <f>(O6+(L6+N6)/2)/I6</f>
        <v>0.30145792322834647</v>
      </c>
      <c r="U6">
        <f>T6*197</f>
        <v>59.387210875984252</v>
      </c>
      <c r="X6">
        <f>(O6+(L6+N6)/2)/C6*197</f>
        <v>124.6640625</v>
      </c>
    </row>
    <row r="7" spans="2:24" x14ac:dyDescent="0.25">
      <c r="B7">
        <f t="shared" ref="B7:B13" si="0">197.5-C7</f>
        <v>136.9</v>
      </c>
      <c r="C7">
        <v>60.6</v>
      </c>
      <c r="D7" s="1">
        <v>0.28999999999999998</v>
      </c>
      <c r="E7" s="1">
        <f t="shared" ref="E7:E13" si="1">F7/B7</f>
        <v>14.674945215485755</v>
      </c>
      <c r="F7" s="1">
        <v>2009</v>
      </c>
      <c r="G7">
        <v>12981</v>
      </c>
      <c r="H7">
        <f t="shared" ref="H7:H13" si="2">G7/256</f>
        <v>50.70703125</v>
      </c>
      <c r="I7">
        <v>146</v>
      </c>
      <c r="J7">
        <f t="shared" ref="J7:J13" si="3">H7/I7</f>
        <v>0.34730843321917809</v>
      </c>
      <c r="K7">
        <v>60</v>
      </c>
      <c r="L7">
        <f t="shared" ref="L7:L13" si="4">K7/2</f>
        <v>30</v>
      </c>
      <c r="M7">
        <v>36</v>
      </c>
      <c r="N7">
        <f t="shared" ref="N7:N13" si="5">M7/2</f>
        <v>18</v>
      </c>
      <c r="O7" s="1">
        <f t="shared" ref="O7:O13" si="6">(H7-L7)</f>
        <v>20.70703125</v>
      </c>
      <c r="P7">
        <f t="shared" ref="P7:P13" si="7">I7-H7-N7</f>
        <v>77.29296875</v>
      </c>
      <c r="T7">
        <f t="shared" ref="T7:T13" si="8">(O7+(L7+N7)/2)/I7</f>
        <v>0.30621254280821919</v>
      </c>
      <c r="U7">
        <f t="shared" ref="U7:U13" si="9">T7*197</f>
        <v>60.323870933219183</v>
      </c>
      <c r="X7">
        <f>(O7+(L7+N7)/2)/C7*197</f>
        <v>145.33473855198019</v>
      </c>
    </row>
    <row r="8" spans="2:24" x14ac:dyDescent="0.25">
      <c r="B8">
        <f t="shared" si="0"/>
        <v>137.5</v>
      </c>
      <c r="C8">
        <v>60</v>
      </c>
      <c r="D8" s="1">
        <v>0.42</v>
      </c>
      <c r="E8" s="1">
        <f t="shared" si="1"/>
        <v>14.530909090909091</v>
      </c>
      <c r="F8" s="1">
        <v>1998</v>
      </c>
      <c r="G8">
        <v>14138</v>
      </c>
      <c r="H8">
        <f t="shared" si="2"/>
        <v>55.2265625</v>
      </c>
      <c r="I8">
        <v>157</v>
      </c>
      <c r="J8">
        <f t="shared" si="3"/>
        <v>0.35176154458598724</v>
      </c>
      <c r="K8">
        <v>64</v>
      </c>
      <c r="L8">
        <f t="shared" si="4"/>
        <v>32</v>
      </c>
      <c r="M8">
        <v>32</v>
      </c>
      <c r="N8">
        <f t="shared" si="5"/>
        <v>16</v>
      </c>
      <c r="O8" s="1">
        <f t="shared" si="6"/>
        <v>23.2265625</v>
      </c>
      <c r="P8">
        <f t="shared" si="7"/>
        <v>85.7734375</v>
      </c>
      <c r="T8">
        <f t="shared" si="8"/>
        <v>0.3008061305732484</v>
      </c>
      <c r="U8">
        <f t="shared" si="9"/>
        <v>59.258807722929937</v>
      </c>
      <c r="X8">
        <f t="shared" ref="X8:X13" si="10">(O8+(L8+N8)/2)/C8*197</f>
        <v>155.060546875</v>
      </c>
    </row>
    <row r="9" spans="2:24" x14ac:dyDescent="0.25">
      <c r="B9">
        <f t="shared" si="0"/>
        <v>137.30000000000001</v>
      </c>
      <c r="C9">
        <v>60.2</v>
      </c>
      <c r="D9" s="1">
        <v>0.56000000000000005</v>
      </c>
      <c r="E9" s="1">
        <f t="shared" si="1"/>
        <v>14.464675892206845</v>
      </c>
      <c r="F9" s="1">
        <v>1986</v>
      </c>
      <c r="G9">
        <v>15536</v>
      </c>
      <c r="H9">
        <f t="shared" si="2"/>
        <v>60.6875</v>
      </c>
      <c r="I9">
        <v>171</v>
      </c>
      <c r="J9">
        <f t="shared" si="3"/>
        <v>0.35489766081871343</v>
      </c>
      <c r="K9">
        <v>64</v>
      </c>
      <c r="L9">
        <f t="shared" si="4"/>
        <v>32</v>
      </c>
      <c r="M9">
        <v>29</v>
      </c>
      <c r="N9">
        <f t="shared" si="5"/>
        <v>14.5</v>
      </c>
      <c r="O9" s="1">
        <f t="shared" si="6"/>
        <v>28.6875</v>
      </c>
      <c r="P9">
        <f t="shared" si="7"/>
        <v>95.8125</v>
      </c>
      <c r="T9">
        <f t="shared" si="8"/>
        <v>0.30372807017543857</v>
      </c>
      <c r="U9">
        <f t="shared" si="9"/>
        <v>59.834429824561397</v>
      </c>
      <c r="X9">
        <f t="shared" si="10"/>
        <v>169.96158637873754</v>
      </c>
    </row>
    <row r="10" spans="2:24" x14ac:dyDescent="0.25">
      <c r="B10">
        <f t="shared" si="0"/>
        <v>137.1</v>
      </c>
      <c r="C10">
        <v>60.4</v>
      </c>
      <c r="D10" s="1">
        <v>0.68</v>
      </c>
      <c r="E10" s="1">
        <f t="shared" si="1"/>
        <v>14.412837345003648</v>
      </c>
      <c r="F10" s="1">
        <v>1976</v>
      </c>
      <c r="G10">
        <v>16606</v>
      </c>
      <c r="H10">
        <f t="shared" si="2"/>
        <v>64.8671875</v>
      </c>
      <c r="I10">
        <v>182</v>
      </c>
      <c r="J10">
        <f t="shared" si="3"/>
        <v>0.35641311813186816</v>
      </c>
      <c r="K10">
        <v>62</v>
      </c>
      <c r="L10">
        <f t="shared" si="4"/>
        <v>31</v>
      </c>
      <c r="M10">
        <v>27</v>
      </c>
      <c r="N10">
        <f t="shared" si="5"/>
        <v>13.5</v>
      </c>
      <c r="O10" s="1">
        <f t="shared" si="6"/>
        <v>33.8671875</v>
      </c>
      <c r="P10">
        <f t="shared" si="7"/>
        <v>103.6328125</v>
      </c>
      <c r="T10">
        <f t="shared" si="8"/>
        <v>0.30833619505494503</v>
      </c>
      <c r="U10">
        <f t="shared" si="9"/>
        <v>60.742230425824168</v>
      </c>
      <c r="X10">
        <f t="shared" si="10"/>
        <v>183.0312241307947</v>
      </c>
    </row>
    <row r="11" spans="2:24" x14ac:dyDescent="0.25">
      <c r="B11">
        <f t="shared" si="0"/>
        <v>137.1</v>
      </c>
      <c r="C11">
        <v>60.4</v>
      </c>
      <c r="D11" s="1">
        <v>0.83499999999999996</v>
      </c>
      <c r="E11" s="1">
        <f t="shared" si="1"/>
        <v>14.310722100656456</v>
      </c>
      <c r="F11" s="1">
        <v>1962</v>
      </c>
      <c r="G11">
        <v>18047</v>
      </c>
      <c r="H11">
        <f t="shared" si="2"/>
        <v>70.49609375</v>
      </c>
      <c r="I11">
        <v>199</v>
      </c>
      <c r="J11">
        <f t="shared" si="3"/>
        <v>0.35425172738693467</v>
      </c>
      <c r="K11">
        <v>61</v>
      </c>
      <c r="L11">
        <f t="shared" si="4"/>
        <v>30.5</v>
      </c>
      <c r="M11">
        <v>24</v>
      </c>
      <c r="N11">
        <f t="shared" si="5"/>
        <v>12</v>
      </c>
      <c r="O11" s="1">
        <f t="shared" si="6"/>
        <v>39.99609375</v>
      </c>
      <c r="P11">
        <f t="shared" si="7"/>
        <v>116.50390625</v>
      </c>
      <c r="T11">
        <f t="shared" si="8"/>
        <v>0.30776931532663315</v>
      </c>
      <c r="U11">
        <f t="shared" si="9"/>
        <v>60.630555119346731</v>
      </c>
      <c r="X11">
        <f t="shared" si="10"/>
        <v>199.75961040976824</v>
      </c>
    </row>
    <row r="12" spans="2:24" x14ac:dyDescent="0.25">
      <c r="B12">
        <f t="shared" si="0"/>
        <v>137.30000000000001</v>
      </c>
      <c r="C12">
        <v>60.2</v>
      </c>
      <c r="D12" s="1">
        <v>0.93</v>
      </c>
      <c r="E12" s="1">
        <f t="shared" si="1"/>
        <v>14.231609613983975</v>
      </c>
      <c r="F12" s="1">
        <v>1954</v>
      </c>
      <c r="G12">
        <v>18841</v>
      </c>
      <c r="H12">
        <f t="shared" si="2"/>
        <v>73.59765625</v>
      </c>
      <c r="I12">
        <v>207</v>
      </c>
      <c r="J12">
        <f t="shared" si="3"/>
        <v>0.35554423309178745</v>
      </c>
      <c r="K12">
        <v>64</v>
      </c>
      <c r="L12">
        <f t="shared" si="4"/>
        <v>32</v>
      </c>
      <c r="M12">
        <v>24</v>
      </c>
      <c r="N12">
        <f t="shared" si="5"/>
        <v>12</v>
      </c>
      <c r="O12" s="1">
        <f t="shared" si="6"/>
        <v>41.59765625</v>
      </c>
      <c r="P12">
        <f t="shared" si="7"/>
        <v>121.40234375</v>
      </c>
      <c r="T12">
        <f t="shared" si="8"/>
        <v>0.30723505434782611</v>
      </c>
      <c r="U12">
        <f t="shared" si="9"/>
        <v>60.525305706521742</v>
      </c>
      <c r="X12">
        <f t="shared" si="10"/>
        <v>208.11857610049836</v>
      </c>
    </row>
    <row r="13" spans="2:24" x14ac:dyDescent="0.25">
      <c r="B13">
        <f t="shared" si="0"/>
        <v>137.1</v>
      </c>
      <c r="C13">
        <v>60.4</v>
      </c>
      <c r="D13" s="1">
        <v>1.05</v>
      </c>
      <c r="E13" s="1">
        <f t="shared" si="1"/>
        <v>14.186725018234865</v>
      </c>
      <c r="F13" s="1">
        <v>1945</v>
      </c>
      <c r="G13">
        <v>19938</v>
      </c>
      <c r="H13">
        <f t="shared" si="2"/>
        <v>77.8828125</v>
      </c>
      <c r="I13">
        <v>221</v>
      </c>
      <c r="J13">
        <f t="shared" si="3"/>
        <v>0.35241091628959276</v>
      </c>
      <c r="K13">
        <v>62</v>
      </c>
      <c r="L13">
        <f t="shared" si="4"/>
        <v>31</v>
      </c>
      <c r="M13">
        <v>23</v>
      </c>
      <c r="N13">
        <f t="shared" si="5"/>
        <v>11.5</v>
      </c>
      <c r="O13" s="1">
        <f t="shared" si="6"/>
        <v>46.8828125</v>
      </c>
      <c r="P13">
        <f t="shared" si="7"/>
        <v>131.6171875</v>
      </c>
      <c r="T13">
        <f t="shared" si="8"/>
        <v>0.30829326923076922</v>
      </c>
      <c r="U13">
        <f t="shared" si="9"/>
        <v>60.733774038461533</v>
      </c>
      <c r="X13">
        <f t="shared" si="10"/>
        <v>222.2212593129139</v>
      </c>
    </row>
    <row r="34" spans="8:21" x14ac:dyDescent="0.25">
      <c r="H34" t="s">
        <v>71</v>
      </c>
      <c r="I34" t="s">
        <v>72</v>
      </c>
    </row>
    <row r="35" spans="8:21" x14ac:dyDescent="0.25">
      <c r="H35">
        <f t="array" ref="H35:I35">LINEST(O6:O13,E6:E13,TRUE,TRUE)</f>
        <v>-55.885323268096393</v>
      </c>
      <c r="I35">
        <v>838.40338839044307</v>
      </c>
    </row>
    <row r="36" spans="8:21" x14ac:dyDescent="0.25">
      <c r="K36" t="s">
        <v>94</v>
      </c>
      <c r="L36" t="s">
        <v>95</v>
      </c>
    </row>
    <row r="37" spans="8:21" x14ac:dyDescent="0.25">
      <c r="K37">
        <v>70</v>
      </c>
      <c r="L37">
        <f>197.5-K37</f>
        <v>127.5</v>
      </c>
      <c r="T37">
        <f t="array" ref="T37:U37">LINEST(I6:I13,X6:X13,TRUE,TRUE)</f>
        <v>0.96107197856368909</v>
      </c>
      <c r="U37">
        <v>7.0831189470629852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32"/>
  <sheetViews>
    <sheetView workbookViewId="0">
      <selection activeCell="M6" sqref="M6:M12"/>
    </sheetView>
  </sheetViews>
  <sheetFormatPr defaultRowHeight="15" x14ac:dyDescent="0.25"/>
  <cols>
    <col min="4" max="6" width="9.140625" style="1"/>
    <col min="15" max="15" width="9.140625" style="1"/>
    <col min="20" max="20" width="13.42578125" customWidth="1"/>
  </cols>
  <sheetData>
    <row r="5" spans="1:21" s="5" customFormat="1" x14ac:dyDescent="0.25">
      <c r="B5" s="5" t="s">
        <v>92</v>
      </c>
      <c r="C5" s="5" t="s">
        <v>4</v>
      </c>
      <c r="D5" s="1" t="s">
        <v>40</v>
      </c>
      <c r="E5" s="1"/>
      <c r="F5" s="1"/>
      <c r="G5" s="5" t="s">
        <v>67</v>
      </c>
      <c r="I5" s="5" t="s">
        <v>63</v>
      </c>
      <c r="K5" s="5" t="s">
        <v>89</v>
      </c>
      <c r="M5" s="5" t="s">
        <v>90</v>
      </c>
      <c r="O5" s="6" t="s">
        <v>88</v>
      </c>
      <c r="P5" s="5" t="s">
        <v>91</v>
      </c>
      <c r="T5" s="5" t="s">
        <v>93</v>
      </c>
    </row>
    <row r="6" spans="1:21" x14ac:dyDescent="0.25">
      <c r="A6">
        <v>0.3</v>
      </c>
      <c r="B6">
        <f>197.5-C6</f>
        <v>117.5</v>
      </c>
      <c r="C6">
        <v>80</v>
      </c>
      <c r="D6" s="1">
        <v>0.13</v>
      </c>
      <c r="E6" s="1">
        <v>2022</v>
      </c>
      <c r="F6" s="1">
        <f>E6/B6</f>
        <v>17.208510638297874</v>
      </c>
      <c r="G6">
        <v>12812</v>
      </c>
      <c r="H6">
        <f>G6/256</f>
        <v>50.046875</v>
      </c>
      <c r="I6">
        <v>107</v>
      </c>
      <c r="J6">
        <f>H6/I6</f>
        <v>0.46772780373831774</v>
      </c>
      <c r="K6">
        <v>72</v>
      </c>
      <c r="L6">
        <f>K6/2</f>
        <v>36</v>
      </c>
      <c r="M6">
        <v>48</v>
      </c>
      <c r="N6">
        <f>M6/2</f>
        <v>24</v>
      </c>
      <c r="O6" s="1">
        <f>(H6-L6)</f>
        <v>14.046875</v>
      </c>
      <c r="P6">
        <f>I6-H6-N6</f>
        <v>32.953125</v>
      </c>
      <c r="T6">
        <f>(O6+(L6+N6)/2)/I6</f>
        <v>0.41165303738317754</v>
      </c>
      <c r="U6">
        <f>T6*197</f>
        <v>81.095648364485982</v>
      </c>
    </row>
    <row r="7" spans="1:21" x14ac:dyDescent="0.25">
      <c r="A7">
        <v>0.5</v>
      </c>
      <c r="B7">
        <f t="shared" ref="B7:B12" si="0">197.5-C7</f>
        <v>117.4</v>
      </c>
      <c r="C7">
        <v>80.099999999999994</v>
      </c>
      <c r="D7" s="1">
        <v>0.39</v>
      </c>
      <c r="E7" s="1">
        <v>2000</v>
      </c>
      <c r="F7" s="1">
        <f t="shared" ref="F7:F12" si="1">E7/B7</f>
        <v>17.035775127768314</v>
      </c>
      <c r="G7">
        <v>16191</v>
      </c>
      <c r="H7">
        <f t="shared" ref="H7:H12" si="2">G7/256</f>
        <v>63.24609375</v>
      </c>
      <c r="I7">
        <v>129</v>
      </c>
      <c r="J7">
        <f t="shared" ref="J7:J12" si="3">H7/I7</f>
        <v>0.4902797965116279</v>
      </c>
      <c r="K7">
        <v>72</v>
      </c>
      <c r="L7">
        <f t="shared" ref="L7:L12" si="4">K7/2</f>
        <v>36</v>
      </c>
      <c r="M7">
        <v>33</v>
      </c>
      <c r="N7">
        <f t="shared" ref="N7:N12" si="5">M7/2</f>
        <v>16.5</v>
      </c>
      <c r="O7" s="1">
        <f t="shared" ref="O7:O12" si="6">(H7-L7)</f>
        <v>27.24609375</v>
      </c>
      <c r="P7">
        <f t="shared" ref="P7:P12" si="7">I7-H7-N7</f>
        <v>49.25390625</v>
      </c>
      <c r="T7">
        <f t="shared" ref="T7:T12" si="8">(O7+(L7+N7)/2)/I7</f>
        <v>0.41469840116279072</v>
      </c>
      <c r="U7">
        <f t="shared" ref="U7:U12" si="9">T7*197</f>
        <v>81.695585029069775</v>
      </c>
    </row>
    <row r="8" spans="1:21" x14ac:dyDescent="0.25">
      <c r="A8">
        <v>0.6</v>
      </c>
      <c r="B8">
        <f>197.5-C8</f>
        <v>117.1</v>
      </c>
      <c r="C8">
        <v>80.400000000000006</v>
      </c>
      <c r="D8" s="1">
        <v>0.56000000000000005</v>
      </c>
      <c r="E8" s="1">
        <v>1986</v>
      </c>
      <c r="F8" s="1">
        <f t="shared" si="1"/>
        <v>16.959863364645603</v>
      </c>
      <c r="G8">
        <v>18116</v>
      </c>
      <c r="H8">
        <f t="shared" si="2"/>
        <v>70.765625</v>
      </c>
      <c r="I8">
        <v>146</v>
      </c>
      <c r="J8">
        <f t="shared" si="3"/>
        <v>0.48469606164383561</v>
      </c>
      <c r="K8">
        <v>67</v>
      </c>
      <c r="L8">
        <f t="shared" si="4"/>
        <v>33.5</v>
      </c>
      <c r="M8">
        <v>30</v>
      </c>
      <c r="N8">
        <f t="shared" si="5"/>
        <v>15</v>
      </c>
      <c r="O8" s="1">
        <f t="shared" si="6"/>
        <v>37.265625</v>
      </c>
      <c r="P8">
        <f t="shared" si="7"/>
        <v>60.234375</v>
      </c>
      <c r="T8">
        <f t="shared" si="8"/>
        <v>0.42133989726027399</v>
      </c>
      <c r="U8">
        <f t="shared" si="9"/>
        <v>83.003959760273972</v>
      </c>
    </row>
    <row r="9" spans="1:21" x14ac:dyDescent="0.25">
      <c r="A9">
        <v>0.8</v>
      </c>
      <c r="B9">
        <f t="shared" si="0"/>
        <v>117.5</v>
      </c>
      <c r="C9">
        <v>80</v>
      </c>
      <c r="D9" s="1">
        <v>0.91</v>
      </c>
      <c r="E9" s="1">
        <v>1955</v>
      </c>
      <c r="F9" s="1">
        <f t="shared" si="1"/>
        <v>16.638297872340427</v>
      </c>
      <c r="G9">
        <v>21662</v>
      </c>
      <c r="H9">
        <f t="shared" si="2"/>
        <v>84.6171875</v>
      </c>
      <c r="I9">
        <v>177</v>
      </c>
      <c r="J9">
        <f t="shared" si="3"/>
        <v>0.47806320621468928</v>
      </c>
      <c r="K9">
        <v>70</v>
      </c>
      <c r="L9">
        <f t="shared" si="4"/>
        <v>35</v>
      </c>
      <c r="M9">
        <v>24</v>
      </c>
      <c r="N9">
        <f t="shared" si="5"/>
        <v>12</v>
      </c>
      <c r="O9" s="1">
        <f t="shared" si="6"/>
        <v>49.6171875</v>
      </c>
      <c r="P9">
        <f t="shared" si="7"/>
        <v>80.3828125</v>
      </c>
      <c r="T9">
        <f t="shared" si="8"/>
        <v>0.41309145480225989</v>
      </c>
      <c r="U9">
        <f t="shared" si="9"/>
        <v>81.379016596045204</v>
      </c>
    </row>
    <row r="10" spans="1:21" x14ac:dyDescent="0.25">
      <c r="A10">
        <v>0.9</v>
      </c>
      <c r="B10">
        <f t="shared" si="0"/>
        <v>117</v>
      </c>
      <c r="C10">
        <v>80.5</v>
      </c>
      <c r="D10" s="1">
        <v>1.1100000000000001</v>
      </c>
      <c r="E10" s="1">
        <v>1939</v>
      </c>
      <c r="F10" s="1">
        <f t="shared" si="1"/>
        <v>16.572649572649574</v>
      </c>
      <c r="G10">
        <v>23697</v>
      </c>
      <c r="H10">
        <f t="shared" si="2"/>
        <v>92.56640625</v>
      </c>
      <c r="I10">
        <v>195</v>
      </c>
      <c r="J10">
        <f t="shared" si="3"/>
        <v>0.47469951923076925</v>
      </c>
      <c r="K10">
        <v>69</v>
      </c>
      <c r="L10">
        <f t="shared" si="4"/>
        <v>34.5</v>
      </c>
      <c r="M10">
        <v>22</v>
      </c>
      <c r="N10">
        <f t="shared" si="5"/>
        <v>11</v>
      </c>
      <c r="O10" s="1">
        <f t="shared" si="6"/>
        <v>58.06640625</v>
      </c>
      <c r="P10">
        <f t="shared" si="7"/>
        <v>91.43359375</v>
      </c>
      <c r="T10">
        <f t="shared" si="8"/>
        <v>0.41444310897435899</v>
      </c>
      <c r="U10">
        <f t="shared" si="9"/>
        <v>81.645292467948721</v>
      </c>
    </row>
    <row r="11" spans="1:21" x14ac:dyDescent="0.25">
      <c r="A11">
        <v>0.95</v>
      </c>
      <c r="B11">
        <f t="shared" si="0"/>
        <v>117.1</v>
      </c>
      <c r="C11">
        <v>80.400000000000006</v>
      </c>
      <c r="D11" s="1">
        <v>1.24</v>
      </c>
      <c r="E11" s="1">
        <v>1927</v>
      </c>
      <c r="F11" s="1">
        <f t="shared" si="1"/>
        <v>16.456020495303161</v>
      </c>
      <c r="G11">
        <v>25007</v>
      </c>
      <c r="H11">
        <f t="shared" si="2"/>
        <v>97.68359375</v>
      </c>
      <c r="I11">
        <v>206</v>
      </c>
      <c r="J11">
        <f t="shared" si="3"/>
        <v>0.47419220266990292</v>
      </c>
      <c r="K11">
        <v>70</v>
      </c>
      <c r="L11">
        <f t="shared" si="4"/>
        <v>35</v>
      </c>
      <c r="M11">
        <v>21</v>
      </c>
      <c r="N11">
        <f t="shared" si="5"/>
        <v>10.5</v>
      </c>
      <c r="O11" s="1">
        <f t="shared" si="6"/>
        <v>62.68359375</v>
      </c>
      <c r="P11">
        <f t="shared" si="7"/>
        <v>97.81640625</v>
      </c>
      <c r="T11">
        <f t="shared" si="8"/>
        <v>0.41472618325242716</v>
      </c>
      <c r="U11">
        <f t="shared" si="9"/>
        <v>81.701058100728147</v>
      </c>
    </row>
    <row r="12" spans="1:21" x14ac:dyDescent="0.25">
      <c r="A12">
        <v>1</v>
      </c>
      <c r="B12">
        <f t="shared" si="0"/>
        <v>117.1</v>
      </c>
      <c r="C12">
        <v>80.400000000000006</v>
      </c>
      <c r="E12" s="1">
        <v>1914</v>
      </c>
      <c r="F12" s="1">
        <f t="shared" si="1"/>
        <v>16.345004269854826</v>
      </c>
      <c r="G12">
        <v>26545</v>
      </c>
      <c r="H12">
        <f t="shared" si="2"/>
        <v>103.69140625</v>
      </c>
      <c r="I12">
        <v>219</v>
      </c>
      <c r="J12">
        <f t="shared" si="3"/>
        <v>0.4734767408675799</v>
      </c>
      <c r="K12">
        <v>70</v>
      </c>
      <c r="L12">
        <f t="shared" si="4"/>
        <v>35</v>
      </c>
      <c r="M12">
        <v>20</v>
      </c>
      <c r="N12">
        <f t="shared" si="5"/>
        <v>10</v>
      </c>
      <c r="O12" s="1">
        <f t="shared" si="6"/>
        <v>68.69140625</v>
      </c>
      <c r="P12">
        <f t="shared" si="7"/>
        <v>105.30859375</v>
      </c>
      <c r="T12">
        <f t="shared" si="8"/>
        <v>0.41639911529680368</v>
      </c>
      <c r="U12">
        <f t="shared" si="9"/>
        <v>82.030625713470329</v>
      </c>
    </row>
    <row r="32" spans="1:21" x14ac:dyDescent="0.25">
      <c r="A32">
        <v>0.7</v>
      </c>
      <c r="B32">
        <f>197.5-C32</f>
        <v>117.5</v>
      </c>
      <c r="C32">
        <v>80</v>
      </c>
      <c r="E32" s="1">
        <v>1917</v>
      </c>
      <c r="G32">
        <v>20154</v>
      </c>
      <c r="H32">
        <f>G32/256</f>
        <v>78.7265625</v>
      </c>
      <c r="I32">
        <v>161</v>
      </c>
      <c r="J32">
        <f>H32/I32</f>
        <v>0.48898486024844723</v>
      </c>
      <c r="K32">
        <v>74</v>
      </c>
      <c r="L32">
        <f>K32/2</f>
        <v>37</v>
      </c>
      <c r="M32">
        <v>27</v>
      </c>
      <c r="N32">
        <f>M32/2</f>
        <v>13.5</v>
      </c>
      <c r="O32" s="1">
        <f>(H32-L32)</f>
        <v>41.7265625</v>
      </c>
      <c r="P32">
        <f>I32-H32-N32</f>
        <v>68.7734375</v>
      </c>
      <c r="T32">
        <f>(O32+(L32+N32)/2)/I32</f>
        <v>0.4160034937888199</v>
      </c>
      <c r="U32">
        <f>T32*197</f>
        <v>81.952688276397524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Y21"/>
  <sheetViews>
    <sheetView workbookViewId="0">
      <selection activeCell="L6" activeCellId="1" sqref="D6:D11 L6:L11"/>
    </sheetView>
  </sheetViews>
  <sheetFormatPr defaultRowHeight="15" x14ac:dyDescent="0.25"/>
  <cols>
    <col min="4" max="4" width="9.140625" style="1"/>
    <col min="13" max="13" width="9.140625" style="1"/>
    <col min="18" max="18" width="13.42578125" customWidth="1"/>
  </cols>
  <sheetData>
    <row r="5" spans="2:25" s="5" customFormat="1" x14ac:dyDescent="0.25">
      <c r="B5" s="5" t="s">
        <v>92</v>
      </c>
      <c r="C5" s="5" t="s">
        <v>4</v>
      </c>
      <c r="D5" s="1" t="s">
        <v>40</v>
      </c>
      <c r="E5" s="5" t="s">
        <v>67</v>
      </c>
      <c r="G5" s="5" t="s">
        <v>63</v>
      </c>
      <c r="I5" s="5" t="s">
        <v>89</v>
      </c>
      <c r="K5" s="5" t="s">
        <v>90</v>
      </c>
      <c r="M5" s="6" t="s">
        <v>88</v>
      </c>
      <c r="N5" s="5" t="s">
        <v>91</v>
      </c>
      <c r="R5" s="5" t="s">
        <v>93</v>
      </c>
    </row>
    <row r="6" spans="2:25" x14ac:dyDescent="0.25">
      <c r="B6">
        <f>197.5-C6</f>
        <v>77</v>
      </c>
      <c r="C6">
        <v>120.5</v>
      </c>
      <c r="D6" s="1">
        <v>0.21</v>
      </c>
      <c r="E6">
        <v>22531</v>
      </c>
      <c r="F6">
        <f>E6/256</f>
        <v>88.01171875</v>
      </c>
      <c r="G6">
        <v>122</v>
      </c>
      <c r="H6">
        <f>F6/G6</f>
        <v>0.72140753073770492</v>
      </c>
      <c r="I6">
        <v>70</v>
      </c>
      <c r="J6">
        <f>I6/2</f>
        <v>35</v>
      </c>
      <c r="K6">
        <v>39</v>
      </c>
      <c r="L6">
        <f>K6/2</f>
        <v>19.5</v>
      </c>
      <c r="M6" s="1">
        <f>(F6-J6)</f>
        <v>53.01171875</v>
      </c>
      <c r="N6">
        <f>G6-F6-L6</f>
        <v>14.48828125</v>
      </c>
      <c r="R6">
        <f>(M6+(J6+L6)/2)/G6</f>
        <v>0.6578829405737705</v>
      </c>
      <c r="S6">
        <f>R6*197</f>
        <v>129.60293929303279</v>
      </c>
    </row>
    <row r="7" spans="2:25" x14ac:dyDescent="0.25">
      <c r="B7">
        <f t="shared" ref="B7:B13" si="0">197.5-C7</f>
        <v>77</v>
      </c>
      <c r="C7">
        <v>120.5</v>
      </c>
      <c r="D7" s="1">
        <v>0.59</v>
      </c>
      <c r="E7">
        <v>28830</v>
      </c>
      <c r="F7">
        <f t="shared" ref="F7:F13" si="1">E7/256</f>
        <v>112.6171875</v>
      </c>
      <c r="G7">
        <v>157</v>
      </c>
      <c r="H7">
        <f t="shared" ref="H7:H13" si="2">F7/G7</f>
        <v>0.71730692675159236</v>
      </c>
      <c r="I7">
        <v>70</v>
      </c>
      <c r="J7">
        <f t="shared" ref="J7:J13" si="3">I7/2</f>
        <v>35</v>
      </c>
      <c r="K7">
        <v>29</v>
      </c>
      <c r="L7">
        <f t="shared" ref="L7:L13" si="4">K7/2</f>
        <v>14.5</v>
      </c>
      <c r="M7" s="1">
        <f t="shared" ref="M7:M13" si="5">(F7-J7)</f>
        <v>77.6171875</v>
      </c>
      <c r="N7">
        <f t="shared" ref="N7:N13" si="6">G7-F7-L7</f>
        <v>29.8828125</v>
      </c>
      <c r="R7">
        <f t="shared" ref="R7:R13" si="7">(M7+(J7+L7)/2)/G7</f>
        <v>0.65202030254777066</v>
      </c>
      <c r="S7">
        <f t="shared" ref="S7:S13" si="8">R7*197</f>
        <v>128.44799960191082</v>
      </c>
      <c r="W7">
        <v>60</v>
      </c>
      <c r="X7">
        <v>35.920999999999999</v>
      </c>
      <c r="Y7">
        <v>9.06</v>
      </c>
    </row>
    <row r="8" spans="2:25" x14ac:dyDescent="0.25">
      <c r="B8">
        <f>197.5-C8</f>
        <v>77.7</v>
      </c>
      <c r="C8">
        <v>119.8</v>
      </c>
      <c r="D8" s="1">
        <v>0.84</v>
      </c>
      <c r="E8">
        <v>32242</v>
      </c>
      <c r="F8">
        <f t="shared" si="1"/>
        <v>125.9453125</v>
      </c>
      <c r="G8">
        <v>180</v>
      </c>
      <c r="H8">
        <f t="shared" si="2"/>
        <v>0.6996961805555556</v>
      </c>
      <c r="I8">
        <v>66</v>
      </c>
      <c r="J8">
        <f t="shared" si="3"/>
        <v>33</v>
      </c>
      <c r="K8">
        <v>25</v>
      </c>
      <c r="L8">
        <f t="shared" si="4"/>
        <v>12.5</v>
      </c>
      <c r="M8" s="1">
        <f>(F8-J8)</f>
        <v>92.9453125</v>
      </c>
      <c r="N8">
        <f t="shared" si="6"/>
        <v>41.5546875</v>
      </c>
      <c r="R8">
        <f t="shared" si="7"/>
        <v>0.64275173611111114</v>
      </c>
      <c r="S8">
        <f t="shared" si="8"/>
        <v>126.62209201388889</v>
      </c>
      <c r="W8">
        <v>80</v>
      </c>
      <c r="X8">
        <v>43.137</v>
      </c>
      <c r="Y8">
        <v>10.28</v>
      </c>
    </row>
    <row r="9" spans="2:25" x14ac:dyDescent="0.25">
      <c r="B9">
        <f t="shared" si="0"/>
        <v>77.599999999999994</v>
      </c>
      <c r="C9">
        <v>119.9</v>
      </c>
      <c r="D9" s="1">
        <v>1.1299999999999999</v>
      </c>
      <c r="E9">
        <v>36223</v>
      </c>
      <c r="F9">
        <f t="shared" si="1"/>
        <v>141.49609375</v>
      </c>
      <c r="G9">
        <v>207</v>
      </c>
      <c r="H9">
        <f t="shared" si="2"/>
        <v>0.68355600845410625</v>
      </c>
      <c r="I9">
        <v>62</v>
      </c>
      <c r="J9">
        <f t="shared" si="3"/>
        <v>31</v>
      </c>
      <c r="K9">
        <v>21</v>
      </c>
      <c r="L9">
        <f t="shared" si="4"/>
        <v>10.5</v>
      </c>
      <c r="M9" s="1">
        <f t="shared" si="5"/>
        <v>110.49609375</v>
      </c>
      <c r="N9">
        <f t="shared" si="6"/>
        <v>55.00390625</v>
      </c>
      <c r="R9">
        <f t="shared" si="7"/>
        <v>0.63403910024154586</v>
      </c>
      <c r="S9">
        <f t="shared" si="8"/>
        <v>124.90570274758454</v>
      </c>
      <c r="W9">
        <v>120</v>
      </c>
      <c r="X9">
        <v>59.936999999999998</v>
      </c>
      <c r="Y9">
        <v>41.692</v>
      </c>
    </row>
    <row r="10" spans="2:25" x14ac:dyDescent="0.25">
      <c r="B10">
        <f t="shared" si="0"/>
        <v>77.7</v>
      </c>
      <c r="C10">
        <v>119.8</v>
      </c>
      <c r="D10" s="1">
        <v>1.4</v>
      </c>
      <c r="E10">
        <v>40026</v>
      </c>
      <c r="F10">
        <f t="shared" si="1"/>
        <v>156.3515625</v>
      </c>
      <c r="G10">
        <v>231</v>
      </c>
      <c r="H10">
        <f t="shared" si="2"/>
        <v>0.67684659090909094</v>
      </c>
      <c r="I10">
        <v>62</v>
      </c>
      <c r="J10">
        <f t="shared" si="3"/>
        <v>31</v>
      </c>
      <c r="K10">
        <v>20</v>
      </c>
      <c r="L10">
        <f t="shared" si="4"/>
        <v>10</v>
      </c>
      <c r="M10" s="1">
        <f t="shared" si="5"/>
        <v>125.3515625</v>
      </c>
      <c r="N10">
        <f t="shared" si="6"/>
        <v>64.6484375</v>
      </c>
      <c r="R10">
        <f t="shared" si="7"/>
        <v>0.63139204545454541</v>
      </c>
      <c r="S10">
        <f t="shared" si="8"/>
        <v>124.38423295454545</v>
      </c>
    </row>
    <row r="11" spans="2:25" x14ac:dyDescent="0.25">
      <c r="B11">
        <f t="shared" si="0"/>
        <v>77.400000000000006</v>
      </c>
      <c r="C11">
        <v>120.1</v>
      </c>
      <c r="D11" s="1">
        <v>1.65</v>
      </c>
      <c r="E11">
        <v>43665</v>
      </c>
      <c r="F11">
        <f t="shared" si="1"/>
        <v>170.56640625</v>
      </c>
      <c r="G11">
        <v>255</v>
      </c>
      <c r="H11">
        <f t="shared" si="2"/>
        <v>0.66888786764705888</v>
      </c>
      <c r="I11">
        <v>62</v>
      </c>
      <c r="J11">
        <f t="shared" si="3"/>
        <v>31</v>
      </c>
      <c r="K11">
        <v>19</v>
      </c>
      <c r="L11">
        <f t="shared" si="4"/>
        <v>9.5</v>
      </c>
      <c r="M11" s="1">
        <f t="shared" si="5"/>
        <v>139.56640625</v>
      </c>
      <c r="N11">
        <f t="shared" si="6"/>
        <v>74.93359375</v>
      </c>
      <c r="R11">
        <f t="shared" si="7"/>
        <v>0.62673100490196076</v>
      </c>
      <c r="S11">
        <f t="shared" si="8"/>
        <v>123.46600796568627</v>
      </c>
    </row>
    <row r="12" spans="2:25" x14ac:dyDescent="0.25">
      <c r="B12">
        <f t="shared" si="0"/>
        <v>197.5</v>
      </c>
      <c r="F12">
        <f t="shared" si="1"/>
        <v>0</v>
      </c>
      <c r="H12" t="e">
        <f t="shared" si="2"/>
        <v>#DIV/0!</v>
      </c>
      <c r="J12">
        <f t="shared" si="3"/>
        <v>0</v>
      </c>
      <c r="L12">
        <f t="shared" si="4"/>
        <v>0</v>
      </c>
      <c r="M12" s="1">
        <f t="shared" si="5"/>
        <v>0</v>
      </c>
      <c r="N12">
        <f t="shared" si="6"/>
        <v>0</v>
      </c>
      <c r="R12" t="e">
        <f t="shared" si="7"/>
        <v>#DIV/0!</v>
      </c>
      <c r="S12" t="e">
        <f t="shared" si="8"/>
        <v>#DIV/0!</v>
      </c>
    </row>
    <row r="13" spans="2:25" x14ac:dyDescent="0.25">
      <c r="B13">
        <f t="shared" si="0"/>
        <v>197.5</v>
      </c>
      <c r="F13">
        <f t="shared" si="1"/>
        <v>0</v>
      </c>
      <c r="H13" t="e">
        <f t="shared" si="2"/>
        <v>#DIV/0!</v>
      </c>
      <c r="J13">
        <f t="shared" si="3"/>
        <v>0</v>
      </c>
      <c r="L13">
        <f t="shared" si="4"/>
        <v>0</v>
      </c>
      <c r="M13" s="1">
        <f t="shared" si="5"/>
        <v>0</v>
      </c>
      <c r="N13">
        <f t="shared" si="6"/>
        <v>0</v>
      </c>
      <c r="R13" t="e">
        <f t="shared" si="7"/>
        <v>#DIV/0!</v>
      </c>
      <c r="S13" t="e">
        <f t="shared" si="8"/>
        <v>#DIV/0!</v>
      </c>
    </row>
    <row r="21" spans="15:15" x14ac:dyDescent="0.25">
      <c r="O21" t="s">
        <v>98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EPC2105</vt:lpstr>
      <vt:lpstr>Sheet2</vt:lpstr>
      <vt:lpstr>Temp</vt:lpstr>
      <vt:lpstr>Epc2001</vt:lpstr>
      <vt:lpstr>Sheet3</vt:lpstr>
      <vt:lpstr>Sheet4</vt:lpstr>
      <vt:lpstr>Mix-2Red</vt:lpstr>
      <vt:lpstr>Foptimal</vt:lpstr>
      <vt:lpstr>Sheet9</vt:lpstr>
      <vt:lpstr>Release</vt:lpstr>
      <vt:lpstr>Sheet7</vt:lpstr>
      <vt:lpstr>Sheet8</vt:lpstr>
      <vt:lpstr>Calib</vt:lpstr>
      <vt:lpstr>333mA</vt:lpstr>
      <vt:lpstr>ConstantLoad</vt:lpstr>
      <vt:lpstr>CCurrent</vt:lpstr>
      <vt:lpstr>Cvol60</vt:lpstr>
      <vt:lpstr>Cvol80</vt:lpstr>
      <vt:lpstr>Cvol120a</vt:lpstr>
      <vt:lpstr>Cvol120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2014-12-28T11:49:02Z</dcterms:created>
  <dcterms:modified xsi:type="dcterms:W3CDTF">2015-05-11T10:12:02Z</dcterms:modified>
</cp:coreProperties>
</file>